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6" windowHeight="10920"/>
  </bookViews>
  <sheets>
    <sheet name="прил 6" sheetId="1" r:id="rId1"/>
    <sheet name="прил 16" sheetId="2" r:id="rId2"/>
    <sheet name="прил10" sheetId="3" r:id="rId3"/>
    <sheet name="прил 5" sheetId="4" r:id="rId4"/>
    <sheet name="прил 9" sheetId="5" r:id="rId5"/>
    <sheet name="кап.влож." sheetId="6" r:id="rId6"/>
  </sheets>
  <externalReferences>
    <externalReference r:id="rId7"/>
  </externalReferences>
  <definedNames>
    <definedName name="_xlnm.Print_Area" localSheetId="1">'прил 16'!$A$1:$F$157</definedName>
    <definedName name="_xlnm.Print_Area" localSheetId="3">'прил 5'!$A$1:$F$217</definedName>
    <definedName name="_xlnm.Print_Area" localSheetId="0">'прил 6'!$A$1:$F$147</definedName>
  </definedNames>
  <calcPr calcId="145621"/>
</workbook>
</file>

<file path=xl/calcChain.xml><?xml version="1.0" encoding="utf-8"?>
<calcChain xmlns="http://schemas.openxmlformats.org/spreadsheetml/2006/main">
  <c r="B14" i="6" l="1"/>
  <c r="B12" i="6"/>
  <c r="B11" i="6"/>
  <c r="E8" i="6"/>
  <c r="D8" i="6"/>
  <c r="C8" i="6"/>
  <c r="B8" i="6" s="1"/>
  <c r="F219" i="4"/>
  <c r="F218" i="4" s="1"/>
  <c r="F217" i="4" s="1"/>
  <c r="F216" i="4" s="1"/>
  <c r="F215" i="4"/>
  <c r="F214" i="4" s="1"/>
  <c r="F213" i="4" s="1"/>
  <c r="F212" i="4" s="1"/>
  <c r="F211" i="4"/>
  <c r="F210" i="4" s="1"/>
  <c r="F209" i="4"/>
  <c r="F208" i="4" s="1"/>
  <c r="F207" i="4"/>
  <c r="F206" i="4" s="1"/>
  <c r="F203" i="4"/>
  <c r="F202" i="4" s="1"/>
  <c r="F201" i="4" s="1"/>
  <c r="F200" i="4"/>
  <c r="F199" i="4"/>
  <c r="F198" i="4" s="1"/>
  <c r="F197" i="4"/>
  <c r="F196" i="4" s="1"/>
  <c r="F195" i="4" s="1"/>
  <c r="F193" i="4"/>
  <c r="F192" i="4"/>
  <c r="F191" i="4"/>
  <c r="F190" i="4"/>
  <c r="F189" i="4"/>
  <c r="F188" i="4"/>
  <c r="F187" i="4"/>
  <c r="F186" i="4"/>
  <c r="F185" i="4"/>
  <c r="F184" i="4"/>
  <c r="F182" i="4"/>
  <c r="F181" i="4"/>
  <c r="F180" i="4"/>
  <c r="F179" i="4"/>
  <c r="F178" i="4"/>
  <c r="F177" i="4" s="1"/>
  <c r="F176" i="4" s="1"/>
  <c r="F175" i="4" s="1"/>
  <c r="F174" i="4"/>
  <c r="F173" i="4" s="1"/>
  <c r="F172" i="4"/>
  <c r="F171" i="4" s="1"/>
  <c r="F170" i="4"/>
  <c r="F169" i="4" s="1"/>
  <c r="F168" i="4"/>
  <c r="F167" i="4" s="1"/>
  <c r="F166" i="4"/>
  <c r="F165" i="4" s="1"/>
  <c r="F164" i="4"/>
  <c r="F163" i="4" s="1"/>
  <c r="F162" i="4"/>
  <c r="F161" i="4"/>
  <c r="F160" i="4"/>
  <c r="F159" i="4" s="1"/>
  <c r="F157" i="4"/>
  <c r="F156" i="4" s="1"/>
  <c r="F151" i="4" s="1"/>
  <c r="F155" i="4"/>
  <c r="F154" i="4"/>
  <c r="F153" i="4"/>
  <c r="F152" i="4" s="1"/>
  <c r="F150" i="4"/>
  <c r="F149" i="4"/>
  <c r="F148" i="4"/>
  <c r="F147" i="4" s="1"/>
  <c r="F142" i="4" s="1"/>
  <c r="F146" i="4"/>
  <c r="F145" i="4"/>
  <c r="F144" i="4"/>
  <c r="F143" i="4" s="1"/>
  <c r="F141" i="4"/>
  <c r="F140" i="4"/>
  <c r="F139" i="4"/>
  <c r="F138" i="4" s="1"/>
  <c r="F135" i="4" s="1"/>
  <c r="F137" i="4"/>
  <c r="F136" i="4"/>
  <c r="F133" i="4"/>
  <c r="F132" i="4" s="1"/>
  <c r="F131" i="4"/>
  <c r="F130" i="4" s="1"/>
  <c r="F129" i="4"/>
  <c r="F128" i="4" s="1"/>
  <c r="F127" i="4"/>
  <c r="F126" i="4" s="1"/>
  <c r="F119" i="4" s="1"/>
  <c r="F118" i="4" s="1"/>
  <c r="F125" i="4"/>
  <c r="F124" i="4" s="1"/>
  <c r="F123" i="4"/>
  <c r="F122" i="4" s="1"/>
  <c r="F121" i="4"/>
  <c r="F120" i="4" s="1"/>
  <c r="F117" i="4"/>
  <c r="F116" i="4" s="1"/>
  <c r="F115" i="4"/>
  <c r="F114" i="4" s="1"/>
  <c r="F113" i="4"/>
  <c r="F112" i="4" s="1"/>
  <c r="F111" i="4"/>
  <c r="F110" i="4" s="1"/>
  <c r="F109" i="4"/>
  <c r="F108" i="4" s="1"/>
  <c r="F107" i="4"/>
  <c r="F106" i="4" s="1"/>
  <c r="F104" i="4"/>
  <c r="F103" i="4" s="1"/>
  <c r="F102" i="4"/>
  <c r="F101" i="4" s="1"/>
  <c r="F100" i="4" s="1"/>
  <c r="F99" i="4"/>
  <c r="F98" i="4" s="1"/>
  <c r="F97" i="4" s="1"/>
  <c r="F96" i="4"/>
  <c r="F95" i="4"/>
  <c r="F94" i="4"/>
  <c r="F93" i="4"/>
  <c r="F92" i="4" s="1"/>
  <c r="F91" i="4"/>
  <c r="F90" i="4"/>
  <c r="F89" i="4"/>
  <c r="F88" i="4" s="1"/>
  <c r="F87" i="4"/>
  <c r="F86" i="4"/>
  <c r="F83" i="4"/>
  <c r="F82" i="4"/>
  <c r="F81" i="4"/>
  <c r="F80" i="4"/>
  <c r="F79" i="4"/>
  <c r="F78" i="4"/>
  <c r="F77" i="4"/>
  <c r="F76" i="4"/>
  <c r="F75" i="4"/>
  <c r="F74" i="4"/>
  <c r="F71" i="4"/>
  <c r="F70" i="4"/>
  <c r="F69" i="4" s="1"/>
  <c r="F68" i="4" s="1"/>
  <c r="F67" i="4"/>
  <c r="F66" i="4"/>
  <c r="F64" i="4" s="1"/>
  <c r="F65" i="4"/>
  <c r="F63" i="4"/>
  <c r="F62" i="4"/>
  <c r="F61" i="4"/>
  <c r="F60" i="4"/>
  <c r="F59" i="4"/>
  <c r="F58" i="4"/>
  <c r="F56" i="4" s="1"/>
  <c r="F57" i="4"/>
  <c r="F55" i="4"/>
  <c r="F54" i="4" s="1"/>
  <c r="F51" i="4" s="1"/>
  <c r="F53" i="4"/>
  <c r="F52" i="4" s="1"/>
  <c r="F50" i="4"/>
  <c r="F49" i="4" s="1"/>
  <c r="F48" i="4" s="1"/>
  <c r="F47" i="4"/>
  <c r="F46" i="4"/>
  <c r="F45" i="4"/>
  <c r="F43" i="4" s="1"/>
  <c r="F32" i="4" s="1"/>
  <c r="F44" i="4"/>
  <c r="F42" i="4"/>
  <c r="F41" i="4"/>
  <c r="F40" i="4"/>
  <c r="F38" i="4"/>
  <c r="F37" i="4"/>
  <c r="F36" i="4"/>
  <c r="F35" i="4"/>
  <c r="F34" i="4"/>
  <c r="F31" i="4"/>
  <c r="F30" i="4"/>
  <c r="F29" i="4"/>
  <c r="F28" i="4" s="1"/>
  <c r="F27" i="4"/>
  <c r="F26" i="4" s="1"/>
  <c r="F25" i="4"/>
  <c r="F24" i="4" s="1"/>
  <c r="F23" i="4" s="1"/>
  <c r="F22" i="4"/>
  <c r="F21" i="4" s="1"/>
  <c r="F20" i="4"/>
  <c r="F19" i="4"/>
  <c r="F18" i="4"/>
  <c r="F15" i="4"/>
  <c r="F14" i="4" s="1"/>
  <c r="F13" i="4" s="1"/>
  <c r="E100" i="3"/>
  <c r="B100" i="3" s="1"/>
  <c r="D99" i="3"/>
  <c r="C99" i="3"/>
  <c r="E98" i="3"/>
  <c r="B98" i="3" s="1"/>
  <c r="D97" i="3"/>
  <c r="C97" i="3"/>
  <c r="E96" i="3"/>
  <c r="B96" i="3"/>
  <c r="D95" i="3"/>
  <c r="C95" i="3"/>
  <c r="E94" i="3"/>
  <c r="E93" i="3"/>
  <c r="B94" i="3"/>
  <c r="D93" i="3"/>
  <c r="C93" i="3"/>
  <c r="B93" i="3" s="1"/>
  <c r="E92" i="3"/>
  <c r="B92" i="3" s="1"/>
  <c r="D91" i="3"/>
  <c r="C91" i="3"/>
  <c r="E90" i="3"/>
  <c r="E89" i="3" s="1"/>
  <c r="B90" i="3"/>
  <c r="D89" i="3"/>
  <c r="C89" i="3"/>
  <c r="E88" i="3"/>
  <c r="E87" i="3" s="1"/>
  <c r="B88" i="3"/>
  <c r="B87" i="3" s="1"/>
  <c r="D87" i="3"/>
  <c r="C87" i="3"/>
  <c r="E86" i="3"/>
  <c r="B86" i="3" s="1"/>
  <c r="E85" i="3"/>
  <c r="B85" i="3"/>
  <c r="E84" i="3"/>
  <c r="B84" i="3" s="1"/>
  <c r="E83" i="3"/>
  <c r="B83" i="3"/>
  <c r="E82" i="3"/>
  <c r="B82" i="3" s="1"/>
  <c r="E81" i="3"/>
  <c r="B81" i="3"/>
  <c r="E80" i="3"/>
  <c r="E79" i="3" s="1"/>
  <c r="B80" i="3"/>
  <c r="D79" i="3"/>
  <c r="C79" i="3"/>
  <c r="E78" i="3"/>
  <c r="B78" i="3"/>
  <c r="D77" i="3"/>
  <c r="C77" i="3"/>
  <c r="D76" i="3"/>
  <c r="D75" i="3"/>
  <c r="E75" i="3"/>
  <c r="C75" i="3"/>
  <c r="C74" i="3"/>
  <c r="E73" i="3"/>
  <c r="B73" i="3" s="1"/>
  <c r="D72" i="3"/>
  <c r="C72" i="3"/>
  <c r="E71" i="3"/>
  <c r="B71" i="3"/>
  <c r="E70" i="3"/>
  <c r="B70" i="3" s="1"/>
  <c r="D69" i="3"/>
  <c r="C69" i="3"/>
  <c r="E68" i="3"/>
  <c r="B68" i="3" s="1"/>
  <c r="E67" i="3"/>
  <c r="D67" i="3"/>
  <c r="C67" i="3"/>
  <c r="B67" i="3" s="1"/>
  <c r="E66" i="3"/>
  <c r="D66" i="3"/>
  <c r="C66" i="3"/>
  <c r="B66" i="3" s="1"/>
  <c r="E65" i="3"/>
  <c r="B65" i="3" s="1"/>
  <c r="D64" i="3"/>
  <c r="C64" i="3"/>
  <c r="E63" i="3"/>
  <c r="B63" i="3" s="1"/>
  <c r="E62" i="3"/>
  <c r="B62" i="3" s="1"/>
  <c r="E61" i="3"/>
  <c r="B61" i="3" s="1"/>
  <c r="E60" i="3"/>
  <c r="D60" i="3"/>
  <c r="B60" i="3"/>
  <c r="E59" i="3"/>
  <c r="B59" i="3" s="1"/>
  <c r="E58" i="3"/>
  <c r="B58" i="3"/>
  <c r="D57" i="3"/>
  <c r="C57" i="3"/>
  <c r="E56" i="3"/>
  <c r="B56" i="3"/>
  <c r="B55" i="3" s="1"/>
  <c r="D55" i="3"/>
  <c r="C55" i="3"/>
  <c r="E54" i="3"/>
  <c r="E52" i="3" s="1"/>
  <c r="D54" i="3"/>
  <c r="C54" i="3"/>
  <c r="E53" i="3"/>
  <c r="D53" i="3"/>
  <c r="B53" i="3" s="1"/>
  <c r="B52" i="3" s="1"/>
  <c r="E51" i="3"/>
  <c r="B51" i="3"/>
  <c r="E50" i="3"/>
  <c r="B50" i="3" s="1"/>
  <c r="D49" i="3"/>
  <c r="C49" i="3"/>
  <c r="E48" i="3"/>
  <c r="C48" i="3"/>
  <c r="C47" i="3" s="1"/>
  <c r="B47" i="3" s="1"/>
  <c r="D47" i="3"/>
  <c r="E46" i="3"/>
  <c r="E45" i="3" s="1"/>
  <c r="D46" i="3"/>
  <c r="B46" i="3" s="1"/>
  <c r="B45" i="3" s="1"/>
  <c r="D45" i="3"/>
  <c r="C45" i="3"/>
  <c r="E44" i="3"/>
  <c r="B44" i="3" s="1"/>
  <c r="E43" i="3"/>
  <c r="D43" i="3"/>
  <c r="B43" i="3"/>
  <c r="B42" i="3" s="1"/>
  <c r="D42" i="3"/>
  <c r="C42" i="3"/>
  <c r="C41" i="3" s="1"/>
  <c r="E40" i="3"/>
  <c r="E39" i="3"/>
  <c r="E38" i="3" s="1"/>
  <c r="D40" i="3"/>
  <c r="D38" i="3"/>
  <c r="B38" i="3" s="1"/>
  <c r="B34" i="3" s="1"/>
  <c r="C38" i="3"/>
  <c r="E37" i="3"/>
  <c r="B37" i="3"/>
  <c r="D36" i="3"/>
  <c r="C36" i="3"/>
  <c r="E35" i="3"/>
  <c r="B35" i="3"/>
  <c r="E33" i="3"/>
  <c r="D33" i="3"/>
  <c r="D32" i="3"/>
  <c r="C32" i="3"/>
  <c r="B32" i="3" s="1"/>
  <c r="E31" i="3"/>
  <c r="E29" i="3" s="1"/>
  <c r="E28" i="3" s="1"/>
  <c r="D31" i="3"/>
  <c r="D30" i="3"/>
  <c r="D29" i="3" s="1"/>
  <c r="C31" i="3"/>
  <c r="C30" i="3"/>
  <c r="B30" i="3" s="1"/>
  <c r="E27" i="3"/>
  <c r="D27" i="3"/>
  <c r="D26" i="3" s="1"/>
  <c r="C27" i="3"/>
  <c r="B27" i="3" s="1"/>
  <c r="E26" i="3"/>
  <c r="C26" i="3"/>
  <c r="E25" i="3"/>
  <c r="B25" i="3"/>
  <c r="B24" i="3" s="1"/>
  <c r="D24" i="3"/>
  <c r="D17" i="3"/>
  <c r="C24" i="3"/>
  <c r="E23" i="3"/>
  <c r="B23" i="3" s="1"/>
  <c r="E22" i="3"/>
  <c r="D22" i="3"/>
  <c r="C22" i="3"/>
  <c r="B22" i="3" s="1"/>
  <c r="E21" i="3"/>
  <c r="B21" i="3"/>
  <c r="E20" i="3"/>
  <c r="B20" i="3" s="1"/>
  <c r="E19" i="3"/>
  <c r="B19" i="3"/>
  <c r="C18" i="3"/>
  <c r="E16" i="3"/>
  <c r="D16" i="3"/>
  <c r="B16" i="3"/>
  <c r="E15" i="3"/>
  <c r="E14" i="3"/>
  <c r="E13" i="3" s="1"/>
  <c r="D15" i="3"/>
  <c r="D14" i="3" s="1"/>
  <c r="D13" i="3" s="1"/>
  <c r="C14" i="3"/>
  <c r="C13" i="3"/>
  <c r="F157" i="2"/>
  <c r="F156" i="2"/>
  <c r="F155" i="2"/>
  <c r="F154" i="2"/>
  <c r="F152" i="2"/>
  <c r="F151" i="2"/>
  <c r="F150" i="2"/>
  <c r="F149" i="2"/>
  <c r="F148" i="2"/>
  <c r="F147" i="2"/>
  <c r="F146" i="2"/>
  <c r="F145" i="2"/>
  <c r="F144" i="2"/>
  <c r="F142" i="2"/>
  <c r="F141" i="2"/>
  <c r="F140" i="2"/>
  <c r="F139" i="2" s="1"/>
  <c r="F138" i="2"/>
  <c r="F137" i="2"/>
  <c r="F136" i="2"/>
  <c r="F135" i="2"/>
  <c r="F134" i="2"/>
  <c r="F132" i="2"/>
  <c r="F131" i="2"/>
  <c r="F130" i="2"/>
  <c r="F129" i="2"/>
  <c r="F128" i="2" s="1"/>
  <c r="F127" i="2"/>
  <c r="F126" i="2" s="1"/>
  <c r="F125" i="2"/>
  <c r="F124" i="2" s="1"/>
  <c r="F123" i="2"/>
  <c r="F122" i="2" s="1"/>
  <c r="F121" i="2"/>
  <c r="F120" i="2" s="1"/>
  <c r="F119" i="2"/>
  <c r="F118" i="2"/>
  <c r="F115" i="2"/>
  <c r="F114" i="2"/>
  <c r="F113" i="2"/>
  <c r="F112" i="2"/>
  <c r="F111" i="2" s="1"/>
  <c r="F110" i="2"/>
  <c r="F109" i="2"/>
  <c r="F108" i="2"/>
  <c r="F107" i="2"/>
  <c r="F106" i="2"/>
  <c r="F105" i="2"/>
  <c r="F104" i="2"/>
  <c r="F103" i="2"/>
  <c r="F102" i="2"/>
  <c r="F101" i="2"/>
  <c r="F98" i="2"/>
  <c r="F97" i="2" s="1"/>
  <c r="F96" i="2"/>
  <c r="F95" i="2"/>
  <c r="F94" i="2"/>
  <c r="F93" i="2" s="1"/>
  <c r="F92" i="2"/>
  <c r="F91" i="2"/>
  <c r="F90" i="2" s="1"/>
  <c r="F89" i="2"/>
  <c r="F88" i="2"/>
  <c r="F87" i="2"/>
  <c r="F86" i="2" s="1"/>
  <c r="F85" i="2"/>
  <c r="F84" i="2"/>
  <c r="F82" i="2"/>
  <c r="F81" i="2" s="1"/>
  <c r="F80" i="2"/>
  <c r="F79" i="2"/>
  <c r="F78" i="2"/>
  <c r="F77" i="2" s="1"/>
  <c r="F76" i="2" s="1"/>
  <c r="F75" i="2"/>
  <c r="F74" i="2"/>
  <c r="F73" i="2"/>
  <c r="F71" i="2"/>
  <c r="F70" i="2"/>
  <c r="F69" i="2"/>
  <c r="F68" i="2" s="1"/>
  <c r="F67" i="2"/>
  <c r="F66" i="2"/>
  <c r="F65" i="2"/>
  <c r="F64" i="2" s="1"/>
  <c r="F63" i="2"/>
  <c r="F62" i="2"/>
  <c r="F60" i="2"/>
  <c r="F59" i="2"/>
  <c r="F58" i="2"/>
  <c r="F56" i="2"/>
  <c r="F55" i="2"/>
  <c r="F54" i="2"/>
  <c r="F53" i="2" s="1"/>
  <c r="F52" i="2" s="1"/>
  <c r="F51" i="2"/>
  <c r="F50" i="2"/>
  <c r="F49" i="2"/>
  <c r="F48" i="2"/>
  <c r="F47" i="2"/>
  <c r="F45" i="2"/>
  <c r="F44" i="2" s="1"/>
  <c r="F40" i="2" s="1"/>
  <c r="F43" i="2"/>
  <c r="F42" i="2"/>
  <c r="F39" i="2"/>
  <c r="F38" i="2"/>
  <c r="F37" i="2" s="1"/>
  <c r="F36" i="2"/>
  <c r="F35" i="2"/>
  <c r="F34" i="2"/>
  <c r="F33" i="2"/>
  <c r="F32" i="2"/>
  <c r="F30" i="2"/>
  <c r="F29" i="2"/>
  <c r="F28" i="2"/>
  <c r="F27" i="2"/>
  <c r="F26" i="2"/>
  <c r="F25" i="2"/>
  <c r="F24" i="2"/>
  <c r="F23" i="2"/>
  <c r="F22" i="2"/>
  <c r="F21" i="2"/>
  <c r="F20" i="2"/>
  <c r="F19" i="2"/>
  <c r="K18" i="2"/>
  <c r="F18" i="2"/>
  <c r="F17" i="2" s="1"/>
  <c r="F13" i="2" s="1"/>
  <c r="F16" i="2"/>
  <c r="F15" i="2"/>
  <c r="F146" i="1"/>
  <c r="F145" i="1" s="1"/>
  <c r="F144" i="1"/>
  <c r="F143" i="1"/>
  <c r="F142" i="1"/>
  <c r="F141" i="1"/>
  <c r="F140" i="1" s="1"/>
  <c r="F138" i="1" s="1"/>
  <c r="F139" i="1"/>
  <c r="F137" i="1"/>
  <c r="F136" i="1"/>
  <c r="F134" i="1"/>
  <c r="F133" i="1" s="1"/>
  <c r="F132" i="1" s="1"/>
  <c r="F131" i="1"/>
  <c r="F130" i="1"/>
  <c r="F128" i="1" s="1"/>
  <c r="F125" i="1" s="1"/>
  <c r="F129" i="1"/>
  <c r="F127" i="1"/>
  <c r="F126" i="1"/>
  <c r="F124" i="1"/>
  <c r="F123" i="1"/>
  <c r="F122" i="1"/>
  <c r="F121" i="1"/>
  <c r="F120" i="1"/>
  <c r="F119" i="1"/>
  <c r="F118" i="1"/>
  <c r="F117" i="1"/>
  <c r="F116" i="1"/>
  <c r="F115" i="1"/>
  <c r="F112" i="1"/>
  <c r="F111" i="1"/>
  <c r="F110" i="1"/>
  <c r="F109" i="1"/>
  <c r="F108" i="1" s="1"/>
  <c r="F107" i="1"/>
  <c r="F106" i="1"/>
  <c r="F104" i="1" s="1"/>
  <c r="F105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8" i="1" s="1"/>
  <c r="F89" i="1"/>
  <c r="F86" i="1"/>
  <c r="F85" i="1" s="1"/>
  <c r="F84" i="1"/>
  <c r="F83" i="1"/>
  <c r="F82" i="1"/>
  <c r="F81" i="1"/>
  <c r="F80" i="1"/>
  <c r="F79" i="1"/>
  <c r="F76" i="1" s="1"/>
  <c r="F78" i="1"/>
  <c r="F77" i="1"/>
  <c r="F74" i="1"/>
  <c r="F73" i="1"/>
  <c r="F72" i="1"/>
  <c r="F71" i="1"/>
  <c r="F68" i="1" s="1"/>
  <c r="F70" i="1"/>
  <c r="F69" i="1"/>
  <c r="F67" i="1"/>
  <c r="F66" i="1"/>
  <c r="F65" i="1"/>
  <c r="F64" i="1"/>
  <c r="F62" i="1"/>
  <c r="F61" i="1"/>
  <c r="F60" i="1"/>
  <c r="F59" i="1"/>
  <c r="F58" i="1"/>
  <c r="F57" i="1"/>
  <c r="F54" i="1"/>
  <c r="F53" i="1"/>
  <c r="F52" i="1"/>
  <c r="F51" i="1"/>
  <c r="F50" i="1"/>
  <c r="F47" i="1"/>
  <c r="F46" i="1"/>
  <c r="F45" i="1"/>
  <c r="F44" i="1"/>
  <c r="F43" i="1"/>
  <c r="F42" i="1"/>
  <c r="F40" i="1"/>
  <c r="F39" i="1"/>
  <c r="F38" i="1"/>
  <c r="F37" i="1"/>
  <c r="F36" i="1"/>
  <c r="F35" i="1"/>
  <c r="F33" i="1"/>
  <c r="F32" i="1"/>
  <c r="F31" i="1"/>
  <c r="F30" i="1"/>
  <c r="F29" i="1"/>
  <c r="F28" i="1"/>
  <c r="F27" i="1"/>
  <c r="F26" i="1" s="1"/>
  <c r="F25" i="1"/>
  <c r="F24" i="1"/>
  <c r="F23" i="1"/>
  <c r="F22" i="1"/>
  <c r="F20" i="1"/>
  <c r="F19" i="1"/>
  <c r="F18" i="1"/>
  <c r="F17" i="1"/>
  <c r="F16" i="1"/>
  <c r="F15" i="1"/>
  <c r="F14" i="1"/>
  <c r="F13" i="1"/>
  <c r="F12" i="1"/>
  <c r="F10" i="1" s="1"/>
  <c r="F9" i="1" s="1"/>
  <c r="F11" i="1"/>
  <c r="F183" i="4"/>
  <c r="F21" i="1"/>
  <c r="F41" i="1"/>
  <c r="F63" i="1"/>
  <c r="F100" i="2"/>
  <c r="F99" i="2" s="1"/>
  <c r="F117" i="2"/>
  <c r="D34" i="3"/>
  <c r="E47" i="3"/>
  <c r="D52" i="3"/>
  <c r="F33" i="4"/>
  <c r="F39" i="4"/>
  <c r="F49" i="1"/>
  <c r="F48" i="1"/>
  <c r="F56" i="1"/>
  <c r="F55" i="1" s="1"/>
  <c r="F114" i="1"/>
  <c r="F113" i="1"/>
  <c r="F135" i="1"/>
  <c r="F14" i="2"/>
  <c r="F46" i="2"/>
  <c r="F41" i="2"/>
  <c r="F57" i="2"/>
  <c r="B31" i="3"/>
  <c r="B40" i="3"/>
  <c r="E42" i="3"/>
  <c r="D41" i="3"/>
  <c r="F34" i="1"/>
  <c r="F31" i="2"/>
  <c r="F72" i="2"/>
  <c r="F133" i="2"/>
  <c r="F143" i="2"/>
  <c r="F153" i="2"/>
  <c r="B33" i="3"/>
  <c r="B54" i="3"/>
  <c r="B76" i="3"/>
  <c r="F17" i="4"/>
  <c r="F16" i="4" s="1"/>
  <c r="F73" i="4"/>
  <c r="F72" i="4" s="1"/>
  <c r="E99" i="3"/>
  <c r="B99" i="3" s="1"/>
  <c r="D74" i="3"/>
  <c r="B75" i="3"/>
  <c r="C17" i="3"/>
  <c r="E57" i="3"/>
  <c r="B15" i="3"/>
  <c r="B14" i="3" s="1"/>
  <c r="B13" i="3" s="1"/>
  <c r="E18" i="3"/>
  <c r="B18" i="3" s="1"/>
  <c r="B17" i="3" s="1"/>
  <c r="E24" i="3"/>
  <c r="C29" i="3"/>
  <c r="C52" i="3"/>
  <c r="E64" i="3"/>
  <c r="B64" i="3" s="1"/>
  <c r="E77" i="3"/>
  <c r="E91" i="3"/>
  <c r="B91" i="3" s="1"/>
  <c r="E95" i="3"/>
  <c r="B95" i="3"/>
  <c r="C34" i="3"/>
  <c r="E36" i="3"/>
  <c r="E34" i="3" s="1"/>
  <c r="E55" i="3"/>
  <c r="K8" i="5"/>
  <c r="J8" i="5"/>
  <c r="I8" i="5"/>
  <c r="H8" i="5"/>
  <c r="G8" i="5"/>
  <c r="F8" i="5"/>
  <c r="E8" i="5"/>
  <c r="D8" i="5"/>
  <c r="C8" i="5"/>
  <c r="B8" i="5"/>
  <c r="K7" i="5"/>
  <c r="J7" i="5"/>
  <c r="J9" i="5" s="1"/>
  <c r="I7" i="5"/>
  <c r="H7" i="5"/>
  <c r="H9" i="5" s="1"/>
  <c r="G7" i="5"/>
  <c r="F7" i="5"/>
  <c r="F9" i="5" s="1"/>
  <c r="E7" i="5"/>
  <c r="E9" i="5" s="1"/>
  <c r="D7" i="5"/>
  <c r="D9" i="5"/>
  <c r="C7" i="5"/>
  <c r="C9" i="5" s="1"/>
  <c r="B7" i="5"/>
  <c r="I9" i="5"/>
  <c r="B9" i="5"/>
  <c r="C28" i="3"/>
  <c r="B36" i="3"/>
  <c r="E17" i="3"/>
  <c r="B77" i="3"/>
  <c r="L8" i="5"/>
  <c r="G9" i="5"/>
  <c r="K9" i="5"/>
  <c r="C12" i="3" l="1"/>
  <c r="C11" i="3" s="1"/>
  <c r="F83" i="2"/>
  <c r="D28" i="3"/>
  <c r="D12" i="3" s="1"/>
  <c r="D11" i="3" s="1"/>
  <c r="B29" i="3"/>
  <c r="B28" i="3" s="1"/>
  <c r="B41" i="3"/>
  <c r="B79" i="3"/>
  <c r="B74" i="3" s="1"/>
  <c r="B89" i="3"/>
  <c r="F134" i="4"/>
  <c r="E41" i="3"/>
  <c r="E12" i="3" s="1"/>
  <c r="E11" i="3" s="1"/>
  <c r="F75" i="1"/>
  <c r="F147" i="1" s="1"/>
  <c r="F87" i="1"/>
  <c r="F61" i="2"/>
  <c r="F12" i="2" s="1"/>
  <c r="F11" i="2" s="1"/>
  <c r="F116" i="2"/>
  <c r="B26" i="3"/>
  <c r="B57" i="3"/>
  <c r="F105" i="4"/>
  <c r="F158" i="4"/>
  <c r="F194" i="4"/>
  <c r="F205" i="4"/>
  <c r="F204" i="4" s="1"/>
  <c r="E74" i="3"/>
  <c r="F12" i="4"/>
  <c r="L9" i="5"/>
  <c r="F85" i="4"/>
  <c r="F84" i="4" s="1"/>
  <c r="B48" i="3"/>
  <c r="E97" i="3"/>
  <c r="B97" i="3" s="1"/>
  <c r="E49" i="3"/>
  <c r="B49" i="3" s="1"/>
  <c r="B12" i="3" s="1"/>
  <c r="B11" i="3" s="1"/>
  <c r="E69" i="3"/>
  <c r="B69" i="3" s="1"/>
  <c r="E72" i="3"/>
  <c r="B72" i="3" s="1"/>
  <c r="L7" i="5"/>
  <c r="F10" i="4" l="1"/>
</calcChain>
</file>

<file path=xl/sharedStrings.xml><?xml version="1.0" encoding="utf-8"?>
<sst xmlns="http://schemas.openxmlformats.org/spreadsheetml/2006/main" count="2118" uniqueCount="465">
  <si>
    <t>Обеспечение деятельности финансовых, налоговых и таможенных органов и органов финансового (финансово-бюжетного) надзора</t>
  </si>
  <si>
    <t>Резервные фонды</t>
  </si>
  <si>
    <t>Иные бюджетные ассигнования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</si>
  <si>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</si>
  <si>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</si>
  <si>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Мобилизационная и вневойсковая подготовка</t>
  </si>
  <si>
    <t>Межбюджетные трансферты</t>
  </si>
  <si>
    <t>Национальная безопасность и провоохранительная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</si>
  <si>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</si>
  <si>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</si>
  <si>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Прочая закупка товаров, работ и услуг для обеспечения государственных (муниципальных) нужд</t>
  </si>
  <si>
    <t>Транспорт</t>
  </si>
  <si>
    <t>Субсидия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</si>
  <si>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</si>
  <si>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</si>
  <si>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</si>
  <si>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</si>
  <si>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Реализация федеральной целевой программы "Устойчивое развитие сельских территорий на 2014-2017 годы в рамках подпрограммы "Устойчивое развитие сельских территорий МО "Черноярский район" муниципальной программы " развитие агропромышленного комплекса Черноярского района"</t>
  </si>
  <si>
    <t>Капитальные вложения в объекты недвижимого  имущества государственной ( муниципальной) собственности</t>
  </si>
  <si>
    <t>Предоставление субсидий бюджетным , автономным учреждениям и иным некоммерческим организациям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</si>
  <si>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</si>
  <si>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</si>
  <si>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</si>
  <si>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</si>
  <si>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Реализация мероприятий в  области энергосбережения и повышения энергетической эффективности на территории Черноярского района в рамках муниципальной программы "Развитие энергосбережения и повышение энергетической эффективности на территории Черноярского района"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</si>
  <si>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</si>
  <si>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</si>
  <si>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</si>
  <si>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</si>
  <si>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</si>
  <si>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</si>
  <si>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</si>
  <si>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</si>
  <si>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Устройство и строительство объектов для занятий спортом в рамках муниципальной программы "Развитие физической культуры и спорта Черноярского района"</t>
  </si>
  <si>
    <t xml:space="preserve">Средства массовой информации </t>
  </si>
  <si>
    <t>Периодическая печать и издательства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</si>
  <si>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</si>
  <si>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</si>
  <si>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БЕЗВОЗМЕЗДНЫЕ ПЕРЕЧИСЛЕНИЯ ДРУГИМ БЮДЖЕТАМ БЮДЖЕТНОЙ СИСТЕМЫ РОССИЙСКОЙ ФЕДЕРАЦИИ</t>
  </si>
  <si>
    <t>МО "Село Соленое Займище"</t>
  </si>
  <si>
    <t>МО "Черноярский сельсовет"</t>
  </si>
  <si>
    <t>МО "Село Зубовка"</t>
  </si>
  <si>
    <t>МО "Старицкий сельсовет"</t>
  </si>
  <si>
    <t>МО "Село Поды"</t>
  </si>
  <si>
    <t>МО "Село Ступино"</t>
  </si>
  <si>
    <t>МО"Вязовский сельсовет"</t>
  </si>
  <si>
    <t>МО"Каменноярский сельсовет"</t>
  </si>
  <si>
    <t>МО"Солодниковский сельсовет"</t>
  </si>
  <si>
    <t>МО "Село Ушаковка"</t>
  </si>
  <si>
    <t>ВСЕГО             (тыс. руб.)</t>
  </si>
  <si>
    <t xml:space="preserve"> - субвенция на выполнение государственных полномочий по осуществлению воинского учета на территориях, где отсутствуют военные комиссариаты</t>
  </si>
  <si>
    <t xml:space="preserve"> - дотация на сбалансированность бюджета поселений</t>
  </si>
  <si>
    <t>8880000010</t>
  </si>
  <si>
    <t>9950051200</t>
  </si>
  <si>
    <t>1220021280</t>
  </si>
  <si>
    <t>0210060240</t>
  </si>
  <si>
    <t>Приложение №9 к Решению                                                                     Совета МО "Черноярский район"</t>
  </si>
  <si>
    <t xml:space="preserve">Приложение № 16 к Решению Совета </t>
  </si>
  <si>
    <t>МО " ЧЕРНОЯРСКИЙ РАЙОН" НА 2016 ГОД</t>
  </si>
  <si>
    <t>ПОДРАЗДЕЛАМ, ЦЕЛЕВЫМ СТАТЬЯМ И ВИДАМ РАСХОДОВ КЛАССИФИКАЦИИ РАСХОДОВ БЮДЖЕТА НА 2016 ГОД</t>
  </si>
  <si>
    <t>Сумма на 2016 год</t>
  </si>
  <si>
    <t>Расходы на 2016 год</t>
  </si>
  <si>
    <t>НА 2016 ГОД</t>
  </si>
  <si>
    <t>Бюджетные ассигнования на 2016 год</t>
  </si>
  <si>
    <t>БЮДЖЕТА МО "ЧЕРНОЯРСКИЙ РАЙОН" НА 2016 ГОД</t>
  </si>
  <si>
    <t>Бюджетные ассигнования на  2016год</t>
  </si>
  <si>
    <t>0630020480</t>
  </si>
  <si>
    <t>Приложение № 6 к Решению</t>
  </si>
  <si>
    <t>Приобретение топлива на очередной отопительный сезон в рамках ведомственной целевой программы "Обеспечение развития жилищно-коммунального хозяйства Черноярского района" муниципальной программы "Улучшение качества предоставления жилищно-коммунальных услуг на территории Черноярского района"</t>
  </si>
  <si>
    <t>Подпрограмма "Снижение рисков и смягчение последствий чрезвычайных ситуаций природного и техногенного характера на территории МО "Черноярский район"</t>
  </si>
  <si>
    <t>Приложение №10 к Решению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</si>
  <si>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непрогрпмному направлению расходов "Администрация МО "Черноярский район" в рамках непрограмного направления деятельности "реализация функций органов местного самоуправления"</t>
  </si>
  <si>
    <t>Приложение № 5  к Решению</t>
  </si>
  <si>
    <t/>
  </si>
  <si>
    <t>(тыс.рублей)</t>
  </si>
  <si>
    <t>Жилищно-коммунальное хозяйство (0500)</t>
  </si>
  <si>
    <t>Исполнитель</t>
  </si>
  <si>
    <t>Федеральный бюджет</t>
  </si>
  <si>
    <t>Областной бюджет</t>
  </si>
  <si>
    <t>Местный бюджет</t>
  </si>
  <si>
    <t>1</t>
  </si>
  <si>
    <t>2</t>
  </si>
  <si>
    <t>4</t>
  </si>
  <si>
    <t>в том числе:</t>
  </si>
  <si>
    <t>Газоснабжение с. Черный Яр Черноярского района Астраханской области</t>
  </si>
  <si>
    <t>Водоснабжение села Соленое Займище Черноярского района</t>
  </si>
  <si>
    <t>МУП "Черноярское коммунальное хозяйство"</t>
  </si>
  <si>
    <t>Расходы на предоставление субсидий на осуществление капитальных вложений в объекты капитального строительства муниципальной собственностии  и приобретение объектов недвижимого имущества в муниципальную  собственность  МО "Черняорский район" на 2016 год</t>
  </si>
  <si>
    <t>Физическая культура и спорт (1100)</t>
  </si>
  <si>
    <t>МБОУ ДОД "Центр дополнительного образования Черноярского района"</t>
  </si>
  <si>
    <t>от 15.12.2015 г. №87</t>
  </si>
  <si>
    <t>Совета МО "Черноярский район"</t>
  </si>
  <si>
    <t>ВЕДОМСТВЕННАЯ СТРУКТУРА РАСХОДОВ</t>
  </si>
  <si>
    <t>(т. руб.)</t>
  </si>
  <si>
    <t>Наименование</t>
  </si>
  <si>
    <t>Код администратора</t>
  </si>
  <si>
    <t>Раздел, подраздел</t>
  </si>
  <si>
    <t>Целевая статья</t>
  </si>
  <si>
    <t>Вид расхода</t>
  </si>
  <si>
    <t>Общегосударственные вопросы</t>
  </si>
  <si>
    <t>Администрация МО "Черноярский район"</t>
  </si>
  <si>
    <t>0000</t>
  </si>
  <si>
    <t>0000000000</t>
  </si>
  <si>
    <t>000</t>
  </si>
  <si>
    <t>0102</t>
  </si>
  <si>
    <t>9950000020</t>
  </si>
  <si>
    <t>100</t>
  </si>
  <si>
    <t>0104</t>
  </si>
  <si>
    <t>8070000040</t>
  </si>
  <si>
    <t>0105</t>
  </si>
  <si>
    <t>200</t>
  </si>
  <si>
    <t>0111</t>
  </si>
  <si>
    <t>1410080900</t>
  </si>
  <si>
    <t>800</t>
  </si>
  <si>
    <t>0113</t>
  </si>
  <si>
    <t>8070000010</t>
  </si>
  <si>
    <t>1410060120</t>
  </si>
  <si>
    <t>8030021480</t>
  </si>
  <si>
    <t>8040021580</t>
  </si>
  <si>
    <t>Совет МО "Черноярский район"</t>
  </si>
  <si>
    <t>0103</t>
  </si>
  <si>
    <t>8080000010</t>
  </si>
  <si>
    <t>9920000030</t>
  </si>
  <si>
    <t>Отдел финансов и бюджетного планирования Администрации  МО "Черноярский район"</t>
  </si>
  <si>
    <t>1410000040</t>
  </si>
  <si>
    <t>0106</t>
  </si>
  <si>
    <t>1410000010</t>
  </si>
  <si>
    <t>1420021280</t>
  </si>
  <si>
    <t>8020070060</t>
  </si>
  <si>
    <t>600</t>
  </si>
  <si>
    <t>Контрольно счетная палата МО "Черноярский район"</t>
  </si>
  <si>
    <t>8090000010</t>
  </si>
  <si>
    <t>8090080890</t>
  </si>
  <si>
    <t>9940000050</t>
  </si>
  <si>
    <t>Комитет имущественных отношений Черноярского района</t>
  </si>
  <si>
    <t>80Б0000010</t>
  </si>
  <si>
    <t>Управление сельского хозяйства Администрации МО "Черноярский район"</t>
  </si>
  <si>
    <t>0550000040</t>
  </si>
  <si>
    <t>Национальная оборона</t>
  </si>
  <si>
    <t>Отдел финансов и бюджетного планирования Администрации МО "Черноярский район"</t>
  </si>
  <si>
    <t>0203</t>
  </si>
  <si>
    <t>1410051180</t>
  </si>
  <si>
    <t>500</t>
  </si>
  <si>
    <t>Национальная безопасность и правоохранительная деятельность</t>
  </si>
  <si>
    <t>0309</t>
  </si>
  <si>
    <t>8070021980</t>
  </si>
  <si>
    <t>1230020410</t>
  </si>
  <si>
    <t>1250020320</t>
  </si>
  <si>
    <t>1260020420</t>
  </si>
  <si>
    <t>1610020520</t>
  </si>
  <si>
    <t>Национальная экономика</t>
  </si>
  <si>
    <t>0405</t>
  </si>
  <si>
    <t>0550060020</t>
  </si>
  <si>
    <t>0520099990</t>
  </si>
  <si>
    <t>1240021080</t>
  </si>
  <si>
    <t>0408</t>
  </si>
  <si>
    <t>0210020360</t>
  </si>
  <si>
    <t>0409</t>
  </si>
  <si>
    <t>0310020190</t>
  </si>
  <si>
    <t>0310060170</t>
  </si>
  <si>
    <t>0412</t>
  </si>
  <si>
    <t>1310021180</t>
  </si>
  <si>
    <t>8010060030</t>
  </si>
  <si>
    <t>8060021680</t>
  </si>
  <si>
    <t>8060021780</t>
  </si>
  <si>
    <t>8060021880</t>
  </si>
  <si>
    <t>8060022080</t>
  </si>
  <si>
    <t>Жилищно -  коммунальное хозяйство</t>
  </si>
  <si>
    <t>0502</t>
  </si>
  <si>
    <t>0630060090</t>
  </si>
  <si>
    <t>0610020280</t>
  </si>
  <si>
    <t>0620020380</t>
  </si>
  <si>
    <t>0630070080</t>
  </si>
  <si>
    <t>1510021380</t>
  </si>
  <si>
    <t>0510066050</t>
  </si>
  <si>
    <t>400</t>
  </si>
  <si>
    <t>Образование</t>
  </si>
  <si>
    <t>0700</t>
  </si>
  <si>
    <t>0701</t>
  </si>
  <si>
    <t>0120070010</t>
  </si>
  <si>
    <t>0120060150</t>
  </si>
  <si>
    <t>0110020110</t>
  </si>
  <si>
    <t>0702</t>
  </si>
  <si>
    <t>0120070020</t>
  </si>
  <si>
    <t>0120060140</t>
  </si>
  <si>
    <t>0120070030</t>
  </si>
  <si>
    <t>0707</t>
  </si>
  <si>
    <t>0220020240</t>
  </si>
  <si>
    <t>0120020140</t>
  </si>
  <si>
    <t>0709</t>
  </si>
  <si>
    <t>0120020120</t>
  </si>
  <si>
    <t>0120020130</t>
  </si>
  <si>
    <t>Управление образования Администрации МО "Черноярский район"</t>
  </si>
  <si>
    <t>0120000010</t>
  </si>
  <si>
    <t>0120060420</t>
  </si>
  <si>
    <t>1210020780</t>
  </si>
  <si>
    <t xml:space="preserve">Культура, кинематография </t>
  </si>
  <si>
    <t>0801</t>
  </si>
  <si>
    <t>0810020210</t>
  </si>
  <si>
    <t>0840070040</t>
  </si>
  <si>
    <t>0840051440</t>
  </si>
  <si>
    <t>0804</t>
  </si>
  <si>
    <t>0840020220</t>
  </si>
  <si>
    <t>1220020880</t>
  </si>
  <si>
    <t xml:space="preserve">Администрация МО "Черноярский район" </t>
  </si>
  <si>
    <t>0820020150</t>
  </si>
  <si>
    <t>0830020250</t>
  </si>
  <si>
    <t>1110020450</t>
  </si>
  <si>
    <t>Социальная политика</t>
  </si>
  <si>
    <t>1000</t>
  </si>
  <si>
    <t>1001</t>
  </si>
  <si>
    <t>0210020160</t>
  </si>
  <si>
    <t>300</t>
  </si>
  <si>
    <t>1004</t>
  </si>
  <si>
    <t>0120060240</t>
  </si>
  <si>
    <t>Управление сельского хозяйства Администрациии МО "Черноярский район"</t>
  </si>
  <si>
    <t>1003</t>
  </si>
  <si>
    <t>Физичнеская культура и спорт</t>
  </si>
  <si>
    <t>1102</t>
  </si>
  <si>
    <t>0910020350</t>
  </si>
  <si>
    <t>0910020310</t>
  </si>
  <si>
    <t>0910040010</t>
  </si>
  <si>
    <t>Средства массовой информации</t>
  </si>
  <si>
    <t>Межбюджетные трансферты общего характера бюджетам субъектов Российской Федерации и муниципальных образований общего характера</t>
  </si>
  <si>
    <t>1401</t>
  </si>
  <si>
    <t>1410060110</t>
  </si>
  <si>
    <t>ВСЕГО РАСХОДЫ</t>
  </si>
  <si>
    <t>МО"Черноярский район"</t>
  </si>
  <si>
    <t>РАСПРЕДЕЛЕНИЕ БЮДЖЕТНЫХ ЕАССИГНОВАНИЙ ПО ЦЕЛЕВЫМ СТАТЬЯМ (МУНИЦИПАЛЬНЫМ ПРОГРАММ И НЕПРОГРАМНЫМ НАПРАВЛЕНИЯМ ДЕЯТЕЛЬНОСТИ)  ,  ГРУППАМ ВИДАМ РАСХОДОВ, РАЗДЕЛАМ, ПОДРАЗДЕЛАМ КЛАССИФИКАЦИИ РАСХОДОВ БЮДЖЕТА ПО МО "ЧЕРНОЯРСКИЙ РАЙОН"</t>
  </si>
  <si>
    <t>Наименование программы</t>
  </si>
  <si>
    <t>Наименование целевой статьи</t>
  </si>
  <si>
    <t>Раздел</t>
  </si>
  <si>
    <t>Подраздел</t>
  </si>
  <si>
    <t>ВСЕГО</t>
  </si>
  <si>
    <t>Муниципальные программы</t>
  </si>
  <si>
    <t xml:space="preserve"> Муниципальная Программа "Развитие образования Черноярского района" </t>
  </si>
  <si>
    <t>0100000000</t>
  </si>
  <si>
    <t>Подпрограмма "Обеспечение достижения образовательных результатов федеральным государственным образовательным стандартам"</t>
  </si>
  <si>
    <t>0110000000</t>
  </si>
  <si>
    <t>Укрепление материально-технической  базы учреждений обоазования в рамках подпрограммы "Обеспечение достижения образовательных результатов федеральным государственным  образовательным стандартам" муниципальной программы "Развитие образования Черноярского района"</t>
  </si>
  <si>
    <t>07</t>
  </si>
  <si>
    <t>01</t>
  </si>
  <si>
    <t>02</t>
  </si>
  <si>
    <t>Ведомственная целевая программа "Обеспечение муниципальной программы "Развитие образования Черноярского района"</t>
  </si>
  <si>
    <t>0120000000</t>
  </si>
  <si>
    <t xml:space="preserve">Обеспечение деятельности (оказание услуг) детскими дошкольными учреждениями Черноярского района в рамках ведомственной целевой программы"Обеспечение муниципальной программы"Развитие образования Черноярскогорайона" муниципальной программы "Развитие образования Черноярского района" </t>
  </si>
  <si>
    <t xml:space="preserve"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 ведомственной целевой "Обеспечение муниципальной программы "Развитие образования Черноярского района" муниципальной программы "Развитие образования Черноярского района" </t>
  </si>
  <si>
    <t xml:space="preserve">Субвенция муниципальным образованиям Астраханской области на  обеспечение  государственных гарантий реализации прав на получение общедоступного и бесплатного дошкольного 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в рамках  ведомственной целевой программы "Обеспечение муниципальной программы "Развитие образования Черноярского района" мунициплаьной программы "Развитие образования Черноярского района" </t>
  </si>
  <si>
    <t>Обеспечение деятельности (оказание услуг) общеобразовательными учреждениями (школы-детские сады, школы начальные, неполные,средние) Черноярского района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</si>
  <si>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 xml:space="preserve">Обеспечение деятельности (оказание услуг) учреждениями дополнительного образования Черноярского района в рамках ведомственной целевой программы "Обеспечение муниципальной программы" Развитие образования Черноярского района" муниципальной программы "Развитие образования Черноярского района" </t>
  </si>
  <si>
    <t>Проведение олимпиад, выставок, спортивных мероприятий, конкурсов и других мероприятий для детей и молодежи в рамках ведомственной целевой программы "Обеспечение муниципальной программы "Развитие образования  Черноярского района"</t>
  </si>
  <si>
    <t>Расходы на обеспечение функций органов местного самоуправления в рамках ведомственной целевой программы 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</si>
  <si>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09</t>
  </si>
  <si>
    <t>Иные межбюджетные трансфертымуниципальным образованиям АО на осуществление деятельности комиссий по делам несовершеннолетних в рамках подпрограммы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</si>
  <si>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Организация проведения противопожарных  мероприятий и мероприятий по безопасности образовательного процесса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</si>
  <si>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Питание обучающихся 1-4 классов учреждений образования Черноярского района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</si>
  <si>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 xml:space="preserve"> Субвенции мунципальным образованиям Астраханской области по предоставлению компенсации части родительской платы за присмотр и уход за детьми, посещающими образовательные организации,реализующие образовательную программу дошкольного образования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</si>
  <si>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10</t>
  </si>
  <si>
    <t>04</t>
  </si>
  <si>
    <t>Муниципальная программа "Реализация приоритетных направлений социальной политики  Черноярского района"</t>
  </si>
  <si>
    <t>02 0 0000000</t>
  </si>
  <si>
    <t>Подпрограмма "Осуществление мер социального характера в Черноярском районе"</t>
  </si>
  <si>
    <t>02 1 0000000</t>
  </si>
  <si>
    <t>Доплата к пенсиям  муниципальных служащих в рамках подпрограммы "Осуществление мер социального характера в Черноярском районе" муниципальной программы "Реализация приоритетных направлений социальной политики Черноярского района"</t>
  </si>
  <si>
    <t>Субсидия на возмещение убытков организациям и индивидуальным предпринимателям, оказывающим услуги по пассажирским перевозкам на муниципальных маршрутах в рамках подпрограммы "Осуществление мер социального характера  в Черноярском районе" муниципальной программы "Реализация приоритетных направлений социальной политики Черноярского района"</t>
  </si>
  <si>
    <t>08</t>
  </si>
  <si>
    <t>Подпрограмма "Организация отдыха детей в каникулярное время в Черноярском районе"</t>
  </si>
  <si>
    <t>0220000000</t>
  </si>
  <si>
    <t>Реализация мероприятий   в рамках подпрограммы "Организация отдыха детей в каникулярное время в Черноярском районе" муниципальной программы "Реализация приоритетных направлений  социальной политики    Черноярского района"</t>
  </si>
  <si>
    <t>Муниципальная Программа "Развитие дорожного хозяйства Черноярского района"</t>
  </si>
  <si>
    <t>0310000000</t>
  </si>
  <si>
    <t xml:space="preserve">Реализация мероприятий  по содержанию,строительству, ремонту и реконструкции автомобильных дорог общего пользования местного значения и искусственных сооружений на них в рамках муниципальной программы "Развитие дорожного хозяйства Черноярского района" </t>
  </si>
  <si>
    <t>Субсидии муниципальным образованиям Астраханской области на развитие дорожного хозяйства в рамках муниципальной программы "Развитие дорожного хозяйства Черноярского района"</t>
  </si>
  <si>
    <t>Муниципальная Программа  "Развитие агропромышленного коплекса Черноярского района"</t>
  </si>
  <si>
    <t>0500000000</t>
  </si>
  <si>
    <t xml:space="preserve">Подпрограмма "Устойчивое развитие сельских территорий МО "Черноярский район" </t>
  </si>
  <si>
    <t>0510000000</t>
  </si>
  <si>
    <t>Субсидии муниципальным образованиям Астраханской области на реализациюпроектов социально-инженерного обустройства населенных пунктов в рамках подпрограммы "Устойчивое развитие сельских территорий МО "Черноярский район" муниципальной программы " Развитие агропромышленного комплекса Черноярского района"</t>
  </si>
  <si>
    <t>05</t>
  </si>
  <si>
    <t>03</t>
  </si>
  <si>
    <t>Подпрограмма Оказание государственной поддержки по развитию сельскохозяйственного производства в Черноярском районе"</t>
  </si>
  <si>
    <t>0520000000</t>
  </si>
  <si>
    <t>Поддержка сельскохозяйственных товаропроизводителей из областного и федерального бюджета (нераспределенная) в рамках подпрограммы «Оказание государственной поддержки по развитию сельскохозяйственного производства в Черноярском районе» муниципальной программы «Развитие агропромышленного комплекса Черноярского района»</t>
  </si>
  <si>
    <t>Ведомственная целевая программа "Повышение эффективности муниципального управления в сфере сельского хозяйства Черноярского района"</t>
  </si>
  <si>
    <t>0550000000</t>
  </si>
  <si>
    <t>Высшее должностное лицо (руководитель высшего исполнительного органа местного самоуправления) и его заместители в рамках ведомственной целевой программы "Повышение эффективности муниципального управления в сфере сельского хозяйства Черноярского района" муниципальной программы "Развитие агропромышленного комплекса Черноярского района"</t>
  </si>
  <si>
    <t>Проведение прочих мероприятий в рамках ведомственной целевой программы "Повышение эффективности муниципального управления в сфере сельского хозяйства Черноярского района" муниципальной программы "Развитие агропромышленного комплекса"</t>
  </si>
  <si>
    <t>0550020170</t>
  </si>
  <si>
    <t>244</t>
  </si>
  <si>
    <t>Субвенции муниципальным образованиям Астраханской области на осуществление управленческих функций органами местного самоуправления по поддержке сельскохозяйствкнного производства в рамках ведомственной целевой программы "Повышение эффективности муниципального управления в сфере сельского хозяйства Черноярского района" муниципальной программы "Развитие агропромышленного комплекса Черноярского района"</t>
  </si>
  <si>
    <t>Муниципальная программа "Улучшение качества предоставления жилищно-коммунальных услуг на территории Черноярского района"</t>
  </si>
  <si>
    <t>0600000000</t>
  </si>
  <si>
    <t xml:space="preserve">Подпрограмма "Чистая вода Черноярского района" </t>
  </si>
  <si>
    <t>0610000000</t>
  </si>
  <si>
    <t>Реализация мероприятий в рамках подпрограммы "Чистая вода Черноярского района" муниципальной программы "Улучшение качества предоставления жилищно-коммунальных услуг на территории Черноярского района"</t>
  </si>
  <si>
    <t>Подпрограмма "Создание копмлексной системы обращения с отходами в Черноярском районе"</t>
  </si>
  <si>
    <t>0620000000</t>
  </si>
  <si>
    <t>Мероприятия по ликвидации несанкционированных свалок и обустройство контейнерных площадок в рамках подпрограммы "Создание комплексной системы обращения с отходами в Черноярском районе" муниципальной программы "Улучшение качества предоставления жилищно-коммунальных услуг на территории Черноярского района"</t>
  </si>
  <si>
    <t>Обеспечение развития жилищно-коммунальных хозяйства Черноярского района</t>
  </si>
  <si>
    <t>0630000000</t>
  </si>
  <si>
    <t>Субсидия муниципальным образованиям Астраханской области на закупку жидкого топлива (мазут, печное топливо) для обеспечения теплом в рамках ведомственной целевой программы "Обеспечение развития жилищно-коммунального хозяйства Черноярского района" муниципальной программы "Улучшение  качества  предоставления  жилищно-коммунальных услуг на территории Черноярского района"</t>
  </si>
  <si>
    <t>Обеспечение деятельности учреждений в сфере жилищно-коммунального хозяйства в рамках ведомственной целевой программы "Обеспечение развития жилищно-коммунального хозяйства Черноярского района" муниципальной программы "Улучшение  качества  предоставления  жилищно-коммунальных услуг на территории Черноярского района"</t>
  </si>
  <si>
    <t>Муниципальная Программа "Развитие культуры и сохранение культурного наследия Черноярского района "</t>
  </si>
  <si>
    <t>0800000000</t>
  </si>
  <si>
    <t>Подпрограмма "Материально- техническое оснащение учреждений культуры района"</t>
  </si>
  <si>
    <t>0810000000</t>
  </si>
  <si>
    <t>Укрепление материально-технической базы учреждений культуры Черноярского района в рамках подпрограммы "Материально-техническое оснащение учреждений культуры Черноярского района" муниципальной программы "развитие культуры и сохранение культурного наследия Черноярского района"</t>
  </si>
  <si>
    <t>Подпрограмма "Развитие культуры МО "Черноярский район"</t>
  </si>
  <si>
    <t>0820000000</t>
  </si>
  <si>
    <t>Проведение мероприятий с целью создания условий для сохранения культурного наследия Черноярского района в рамках подпрограммы "Развитие культуры МО "Черноярский район" муниципальной программы "Развитие культуры и сохранение культурного наследия Черноярского района"</t>
  </si>
  <si>
    <t xml:space="preserve">Подпрограмма "Развитие культуры села Черноярского района" </t>
  </si>
  <si>
    <t>0830000000</t>
  </si>
  <si>
    <t xml:space="preserve">Проведение мероприятий в рамках подпрограммы "Развитие культуры села Черноярского района " муниципальной программы "Развитие культуры и сохранений культурного наследия Черноярского района" </t>
  </si>
  <si>
    <t>Ведомственная  целевая программа "Повышение эффективности муниципального управления в сфере культуры Черноярского района "</t>
  </si>
  <si>
    <t>0840000000</t>
  </si>
  <si>
    <t>Обеспечение деятельности учреждений культуры (дома культуры) в рамках ведомственной целевой программы "Повышение эффективности муниципального управления в сфере культуры Черноярского района" муниципальной программы "Развитие культуры и сохранений культурного наследия Черноярского района"</t>
  </si>
  <si>
    <t>0840070090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</si>
  <si>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ведомственной целевой программы "Повышение эффективности муниципального управления в сфере культуры Черноярского района" муниципальной программы "Развитие культуры и сохранений культурного наследия Черноярского района"</t>
  </si>
  <si>
    <t xml:space="preserve">Проведение противопожарных мероприятий в учреждениях культуры в рамках ведомственной целевой программы "Повышение эффективности муниципального управления в сфере культуры Черноярского района муниципальной программы "Развитие культуры и сохранений культурного наследия Черноярского района" </t>
  </si>
  <si>
    <t xml:space="preserve">Муниципальная программа "Развитие физической культуры и спорта Черноярского района" </t>
  </si>
  <si>
    <t>090000000</t>
  </si>
  <si>
    <t>Укрепление материально-технической базы конноспортивной секции в  рамках муниципальной программы "Развитие физической культуры и спорта Черноярского района"</t>
  </si>
  <si>
    <t>11</t>
  </si>
  <si>
    <t>Организация и проведение спортивно-массовых мероприятий в рамках муниципальной программы "Развитие физической культуры и спорта Черноярского района"</t>
  </si>
  <si>
    <t>Устройство и строительство объектов для занятий спортомв рамках муниципальной программы "Развитие физической культуры и спорта Черноярского района"</t>
  </si>
  <si>
    <t>Муниципальная программа "Молодежь Черноярского района"</t>
  </si>
  <si>
    <t>1000000000</t>
  </si>
  <si>
    <t>Подпрограмма "Создание условий для гражданского становления, эффективной соцализации и самореализации молодых граждан"</t>
  </si>
  <si>
    <t>1010000000</t>
  </si>
  <si>
    <t xml:space="preserve">Мероприятия в области молодежной политики в рамках подпрограммы "Создание условий для гражданского становления, эффективной социализации и самореализации молодых граждан" муниципальной программы "Молодежь Черноярского района" </t>
  </si>
  <si>
    <t>1010020340</t>
  </si>
  <si>
    <t xml:space="preserve">Подпрограмма "Содействие и обеспечением жильем молодых семей в Черноярском районе" </t>
  </si>
  <si>
    <t>1020000000</t>
  </si>
  <si>
    <t xml:space="preserve">Приобретение жилья молодыми семьями Черноярского района в рамках попрограммы "Содействие  в обеспечении жильем молодых семей в Черноярском районе" муниципальной программы "Молодежь Черноярского района" </t>
  </si>
  <si>
    <t>1020010020</t>
  </si>
  <si>
    <t xml:space="preserve">Муниципальная программа "Развитие казачества на территории Черноярского района" </t>
  </si>
  <si>
    <t>1110000000</t>
  </si>
  <si>
    <t>Проведение мероприятий, направленных на развитие казачества на территории Черноярского района в рамках муниципальной программы "Развитие казачества на территории Черноярского района"</t>
  </si>
  <si>
    <t>Муниципальная программа "Обеспечение общественного порядка и противодействие преступности в Черноярском районе"</t>
  </si>
  <si>
    <t>1200000000</t>
  </si>
  <si>
    <t>Подпрограмма "Профилактика правонарушений и усиление борьбы с преступностью в Черноярском районе"</t>
  </si>
  <si>
    <t>1210000000</t>
  </si>
  <si>
    <t>Профилактика правонарушений  и усиление борьбы с преступностью в Черноярском районе в рамках подпрограммы "Профилактика правонарушений и усиление борьюы с преступностью в Черноярском районе муниципальной программы "Обеспечение общественного порядка и противодействие преступности в Черноярском районе"</t>
  </si>
  <si>
    <t>Подпрограмма"Профилактика экстримизма и терроризма в Черноярском районе"  Черноярского района"</t>
  </si>
  <si>
    <t>1220000000</t>
  </si>
  <si>
    <t xml:space="preserve">Обеспечение безопасности граждан и антитеррористической защищенности потенциальных объектов террористических посягательств, в том числе критически важных объектов инфраструктуры и жизнеобеспечения, а так же мест массового пребывания людей в рамках подпрограммы "Профилактика  экстримизма и терроризма в Черноярском районе " муниципальной программы "Обеспечение общественного порядка и противодействие преступности в Черноярском районе" </t>
  </si>
  <si>
    <t>Подпрограмма"Совершенствование системы гражданской обороны, защиты населенияи территории Черноярского района"</t>
  </si>
  <si>
    <t>1230000000</t>
  </si>
  <si>
    <t>Укрепление материально-тенической базы единой диспетчерской  службы в рамках подпрограммы "Совершенствование системы гражданской обороны, защиты населения и территории Черноярского района" муниципальной программы "Обеспечение общественного порядка и противодействие преступности в Черноярском районе"</t>
  </si>
  <si>
    <t>Подпрограмма "Комплексные меры противодействия злоупотреблению наркотиками и их незаконному обороту в Черноярском районе"</t>
  </si>
  <si>
    <t>1240000000</t>
  </si>
  <si>
    <t xml:space="preserve">Профилактические мероприятия по противодействию злоупотребления наркотиками  в рамках подпрограммы "Комплексные меры противодействия злоупотреблению наркотиками и их незаконному обороту в Черноярском районе " муниципальной программы "Обеспечение общественного порядка и противодействие преступности в Черноярском районе" </t>
  </si>
  <si>
    <t>Подпрограмма "Снижение рисков и смягчение последствий чрезвычайных ситуаций природного и тегногенного характера на территории МО "Черноярский район"</t>
  </si>
  <si>
    <t>1250000000</t>
  </si>
  <si>
    <t>Реализация мероприятий в рамках подпрограммы "Снижение рисков и смягчение последствий чрезвычайных ситуаций природного и тегногенного характера на территории МО "Черноярский район" муниципальной программы "Обеспечение общественного порядка  и противодействие  преступности в Черноярском районе"</t>
  </si>
  <si>
    <t>Подпрограмма "Построение аппаратно-програмного комплекса "Безопасный город" на территории МО "Черноярский район"</t>
  </si>
  <si>
    <t>1260000000</t>
  </si>
  <si>
    <t>Реализация мероприятий в рамках подпрограммы "Построение аппаратно-програмного комплекса "Безопасный город" на территории МО "Черноярский район" муниципальной программы "Обеспечение общественного порядка  и противодействие  преступности в Черноярском районе"</t>
  </si>
  <si>
    <t>1260020460</t>
  </si>
  <si>
    <t>Муниципальной программа "Содействия развитию малого и среднего предпринимательства в Черноярском районе "</t>
  </si>
  <si>
    <t>1310000000</t>
  </si>
  <si>
    <t>Мероприятия направленные на развитие малого и среднего предпринимательства в рамках муниципальной программы "Содействия развитию малого и среднего предпринимательства"</t>
  </si>
  <si>
    <t>12</t>
  </si>
  <si>
    <t>Муниципальная программа "Управление муниципальными финансами Черноярского района"</t>
  </si>
  <si>
    <t>1400000000</t>
  </si>
  <si>
    <t xml:space="preserve">Ведомственная целевая программа"Обеспечение эффективного управления системой общественных финансов Черноярского района" </t>
  </si>
  <si>
    <t>1410000000</t>
  </si>
  <si>
    <t>Расходы на выполнение  функций органами местного самоуправления в рамках ведомственной целевой программы "Обеспечение эффективного управления системой общественных финансов Черноярского района" муниципальной программы"Управление муниципальными финансами Черноярского района</t>
  </si>
  <si>
    <t>06</t>
  </si>
  <si>
    <t>Высшее должностное лицо (руководитель высшего исполнительного органа местного самоуправления)и его заместители в рамках ведомственной целевой программы "Обеспечение эффективного управления системой общественных финансов Черноярского района" муниципальной программы "Управление муниципальными финансами Черноярского района"</t>
  </si>
  <si>
    <t>Осуществление первичного воинского учета на территориях, где отсутствуют военные комиссариаты в рамках ведомственной целевой программы "Обеспечение эффективного управления системой общественных финансов Черноярского района" муниципальной программы"Управление муниципальными финансами Черноярского района"</t>
  </si>
  <si>
    <t xml:space="preserve">Субвенции муниципальным образованиям Астраханской области  на осуществление государственных полномочий по выравниванию бюджетной обеспеченности поселений в рамках ведомственной целевой программы "Обеспечение эффективного управления системой общественных финансосв Черноярского района" муниципальной программы "Управление муниципальными финансами Черноярского района" </t>
  </si>
  <si>
    <t>14</t>
  </si>
  <si>
    <t xml:space="preserve">Субвенции муниципальным  образованиям Астраханской области на содержание административных комиссий в рамках ведомственной целевой программы "Обеспечение эффективного управления системой общественных финансов Черноярского района" муниципальной программы "Управление муниципальными финансами Черноярского района" </t>
  </si>
  <si>
    <t>13</t>
  </si>
  <si>
    <t>Резервный фонд муниципального образования в рамках ведомственной целевой программы "Обеспечение эффективного управления системой общественных финансов Черноярского района" муниципальной программы "Управление муниципальными финансами Черноярского района"</t>
  </si>
  <si>
    <t>Ведомственная целевая программа "Реформирование муниципальных финансов Черноярского района"</t>
  </si>
  <si>
    <t>1420000000</t>
  </si>
  <si>
    <t>Реформирование муниципальных финансов  Черноярского района в рамках ведомственной целевой программы "Реформирование муниципальных  финансов  Черноярского района " муниципальной программы "Управление  муниципальными финансами Черноярского района"</t>
  </si>
  <si>
    <t xml:space="preserve">Муниципальная программа "Развитие энергосбережения и повышение энергетической эффективности на территории Черноярского района" </t>
  </si>
  <si>
    <t>1510000000</t>
  </si>
  <si>
    <t>Реализация мероприятий в области энергосбережения и повышения энергетической эффективности на территории Черноярского района в рамках муниципальной программы "Развитие  энергосбережения и повышение энергетической эффективности на территории Черноярского района"</t>
  </si>
  <si>
    <t>Муниципальная программа "Обеспечение безопасности населения на транспорте в муниципальном образовании "Черноярский район"</t>
  </si>
  <si>
    <t>1610000000</t>
  </si>
  <si>
    <t>Реализация мероприятий в рамках Муниципальной программы "Обеспечение безопасности населения на транспорте в муниципальном образовании "Черноярский район"</t>
  </si>
  <si>
    <t>Ведомственные целевые программы</t>
  </si>
  <si>
    <t>ВЦП "Организация профилактических мероприятий по регулированию численности безнадзорных животных"</t>
  </si>
  <si>
    <t>8010000000</t>
  </si>
  <si>
    <t>Субвенция муниципальным образованиям Астраханской области на осуществление  отдельных полномочий в области санитарно-эпидемиологического благополучия населения в рамках ведомственной целевой программы"Организация профилактических  мероприятий  по регулированию численности безнадзорных животных"</t>
  </si>
  <si>
    <t>ВЦП "Развитие архивного дела в Черноярском районе"</t>
  </si>
  <si>
    <t>8020000000</t>
  </si>
  <si>
    <t>Обеспечение деятельности муниципальных архивных учреждений Черноярского района в рамках ведомственной целевой программы "Развитие архивного дела в Черноярском районе"</t>
  </si>
  <si>
    <t xml:space="preserve">ВЦП "Развитие муниципальной службы в Черноярском районе" </t>
  </si>
  <si>
    <t>8030000000</t>
  </si>
  <si>
    <t>Развитие муниципальной службы в Черноярском районе в рамках ведомственной целевой  программы "Развитие муниципальной службы в Черноярском районе "</t>
  </si>
  <si>
    <t>ВЦП "Обеспечение  безопасности деятельности органов местного самоуправления Черноярского района и противодействие коррупции"</t>
  </si>
  <si>
    <t>8040000000</t>
  </si>
  <si>
    <t>Мероприятия по обеспечению безопасности деятельности органов местного самоуправления и противодействие коррупции в рамках ведомственной целевой программы "Обеспечение безопасности деятельности органов местного самоуправления Черноярского района"</t>
  </si>
  <si>
    <t>ВЦП ""Обеспечение информирования населения о социально-экономическом и общественно-политическом развитии Черноярского района"</t>
  </si>
  <si>
    <t>8050000000</t>
  </si>
  <si>
    <t>Обеспечение деятельности учреждений в области средств массовой информации в рамках ведомственной целевой программы "Обеспечение информирования населения о социально-экономическом и общественно-политическом развитии Черноярского района"</t>
  </si>
  <si>
    <t>8050070070</t>
  </si>
  <si>
    <t xml:space="preserve">ВЦП "Совершенствование системы управления муниципальной собственностью Черноярского района" </t>
  </si>
  <si>
    <t>8060000000</t>
  </si>
  <si>
    <t>Изготовление кадастровых паспортов на объекты недвижимости с целью регистрации прав собственности в рамках ведомственной целевой программы "Совершенствование системы управления муниципальной собственностью"</t>
  </si>
  <si>
    <t>Оценка объектов недвижимости и земельных участков для целей предоставления в аренду или продаж на аукционе в рамках ведомственной целевой программы "Совершенствование системы управления муницпальной собственностью Черноярского района"</t>
  </si>
  <si>
    <t>Межевание земельных участков, а также изготовление планов для постановки на кадастровый учет и признание права собственности в рамках ведомственной целевой программы "Совершенствование системы управления муниципальной собственностью Черноярского района"</t>
  </si>
  <si>
    <t>Предоставление гражданам земельных участков, находящихся в государственной собственности в рамках ведомственной целевой программы "Совершенствование системы управления муниципальной собственностью Черноярского района"</t>
  </si>
  <si>
    <t xml:space="preserve">ВЦП "Повышение эффективности управления администрации МО "Черноярский район" </t>
  </si>
  <si>
    <t>8070000000</t>
  </si>
  <si>
    <t>Расходы на обеспечение функций органов местного самоуправленияв рамках ведомственной целевой программы "Повышение эффективности муниципального управления администрации МО "Черноярский район"</t>
  </si>
  <si>
    <t>807000040</t>
  </si>
  <si>
    <t xml:space="preserve">Содержание единой диспетчерской службы в рамках ведомственной целевой программы "Повышение эффективности муниципального управления администрации МО "Черноярский район" </t>
  </si>
  <si>
    <t xml:space="preserve">ВЦП "Обеспечение деятельности Совета МО "Черноярский район" </t>
  </si>
  <si>
    <t>8080000000</t>
  </si>
  <si>
    <t>Расходы на обеспечение функций органов местного самоуправления в рамках ведомственной целевой программы "Обеспечение деятельности Совета МО "Черноярский район"</t>
  </si>
  <si>
    <t>8010000010</t>
  </si>
  <si>
    <t xml:space="preserve">ВЦП "Обеспечение деятельности Контрольно-ссчетной палаты МО "Черноярский район" </t>
  </si>
  <si>
    <t>8090000000</t>
  </si>
  <si>
    <t>Расходы на обеспечение функций органов местного самоуправления в рамках ведомственной целевой программы "Обеспечение деятельности Контрольно-счетной палаты МО "Черноярский район"</t>
  </si>
  <si>
    <t xml:space="preserve">Межбюджетная субсидия, выделяемая из бюджетов поселений, бюджету района на содержание контрольно-счетной палаты МО "Черноярский район" в рамках ведомственной целевой программы "Обеспечение деятельности Контрольно-счетной палаты МО "Черноярский район" </t>
  </si>
  <si>
    <t xml:space="preserve">ВЦП "Обеспечение деятельности Комитета имущественных отношений Черноярского района" </t>
  </si>
  <si>
    <t>80Б0000000</t>
  </si>
  <si>
    <t>Расходы на обеспечение функций органов местного самоуправления в рамках ведомственной целевой программы "Обеспечение деятельности Комитета имущественных отношений  Черноярского района"</t>
  </si>
  <si>
    <t>Непрограмные направления деятельности "Реализация функций органов местного самоуправления"</t>
  </si>
  <si>
    <t>9900000000</t>
  </si>
  <si>
    <t>Председатель законодательного (представительного) органа Совета муниципального образования в рамках непрограмного направления деятельности "Реализация функций органов местного самоуправления"</t>
  </si>
  <si>
    <t>Руководитель контрольно-счетной палаты в рамках непрограмного направления деятельности "Реализация функций органов местного самоуправления"</t>
  </si>
  <si>
    <t>Глава муниципального образования в рамках непрограмного направления деятельности "Реализация функций органов местного самоуправления"</t>
  </si>
  <si>
    <t>Осуществление полномочий по составлению (изменению) спистков кандидатов в присяжные заседатели федеральных судов общей юрисдикции в Российской Федерации по непрогрпмному направлению расходов "Администрация МО "Черноярский район" в рамках непрограмного направления деятельности "реализация функций органов местного самоуправления"</t>
  </si>
  <si>
    <t>9900551200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</si>
  <si>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</si>
  <si>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РАСХОДЫ</t>
  </si>
  <si>
    <t>НА РЕАЛИЗАЦИЮ МУНИЦИПАЛЬНЫХ  ПРОГРАММ МО "ЧЕРНОЯРСКИЙ РАЙОН"</t>
  </si>
  <si>
    <t>тыс. руб.</t>
  </si>
  <si>
    <t>Заказчик программы, ответственный за исполнение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</si>
  <si>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</si>
  <si>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</si>
  <si>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</si>
  <si>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</si>
  <si>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</si>
  <si>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 xml:space="preserve">Управление образования администрации МО "Черноярский район" </t>
  </si>
  <si>
    <t>Администрация муниципального образования"Черноярский район"</t>
  </si>
  <si>
    <t>Управление сельского хозяйства Администрации муниципального образования "Черноярский район"</t>
  </si>
  <si>
    <t>Подпрограмма "Создание комплексной системы обращения с отходами в Черноярском районе"</t>
  </si>
  <si>
    <t xml:space="preserve">Комитет имущественных отношений Черноярского района </t>
  </si>
  <si>
    <t>МБУ "Черноярский районный архив"</t>
  </si>
  <si>
    <t>Контрольно-счетная палата МО "Черноярский район"</t>
  </si>
  <si>
    <t>Отдел финансов и бюджетного планирования администрации МО "Черноярский район"</t>
  </si>
  <si>
    <t>Управление сельского хозяйства администрации МО "Черноярский район"</t>
  </si>
  <si>
    <t>МУ "Редакция газеты"Черноярский вестник"Волжанка"</t>
  </si>
  <si>
    <t>Администрация муниципального образования "Черноярский район"</t>
  </si>
  <si>
    <t xml:space="preserve">РАСХОДЫ БЮДЖЕТА МО "ЧЕРНОЯРСКИЙ РАЙОН" ПО РАЗДЕЛАМ И </t>
  </si>
  <si>
    <t>Код раздела</t>
  </si>
  <si>
    <t>Код подраздела</t>
  </si>
  <si>
    <t>Код целевой статьи</t>
  </si>
  <si>
    <t>Код вида расходов</t>
  </si>
  <si>
    <t>00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</si>
  <si>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</si>
  <si>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</si>
  <si>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</si>
  <si>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</si>
  <si>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Иные бюджетные инвестиции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</si>
  <si>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</si>
  <si>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Высшее должностное лицо (руководитель высшего исполнительного органа местного самоуправления ) и его заместители в рамках ведомственной целевой программы "Повышение эффективности муниципального управления администрации МО "Черноярский район"муниципальной программы "Управление муниципальными финансами Черноярского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</si>
</sst>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\ ##0.0"/>
  </numFmts>
  <fonts count="1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color indexed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164" fontId="1" fillId="0" borderId="0" xfId="0" applyNumberFormat="1" applyFont="1"/>
    <xf numFmtId="49" fontId="1" fillId="2" borderId="1" xfId="0" applyNumberFormat="1" applyFont="1" applyFill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49" fontId="1" fillId="2" borderId="6" xfId="0" applyNumberFormat="1" applyFont="1" applyFill="1" applyBorder="1" applyAlignment="1">
      <alignment horizontal="center" wrapText="1"/>
    </xf>
    <xf numFmtId="2" fontId="6" fillId="0" borderId="0" xfId="0" applyNumberFormat="1" applyFont="1"/>
    <xf numFmtId="2" fontId="0" fillId="0" borderId="0" xfId="0" applyNumberFormat="1"/>
    <xf numFmtId="49" fontId="1" fillId="2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49" fontId="7" fillId="2" borderId="2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49" fontId="0" fillId="0" borderId="0" xfId="0" applyNumberFormat="1"/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/>
    <xf numFmtId="49" fontId="10" fillId="2" borderId="5" xfId="0" applyNumberFormat="1" applyFont="1" applyFill="1" applyBorder="1" applyAlignment="1">
      <alignment horizontal="center"/>
    </xf>
    <xf numFmtId="0" fontId="0" fillId="0" borderId="0" xfId="0" applyBorder="1"/>
    <xf numFmtId="0" fontId="11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0" xfId="0" applyFont="1"/>
    <xf numFmtId="164" fontId="0" fillId="0" borderId="0" xfId="0" applyNumberFormat="1" applyFont="1"/>
    <xf numFmtId="0" fontId="1" fillId="2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left" wrapText="1"/>
    </xf>
    <xf numFmtId="0" fontId="1" fillId="2" borderId="1" xfId="0" applyFont="1" applyFill="1" applyBorder="1"/>
    <xf numFmtId="0" fontId="0" fillId="2" borderId="0" xfId="0" applyFill="1" applyBorder="1"/>
    <xf numFmtId="0" fontId="1" fillId="2" borderId="1" xfId="0" applyNumberFormat="1" applyFont="1" applyFill="1" applyBorder="1" applyAlignment="1">
      <alignment horizontal="center"/>
    </xf>
    <xf numFmtId="164" fontId="0" fillId="2" borderId="0" xfId="0" applyNumberFormat="1" applyFill="1"/>
    <xf numFmtId="0" fontId="1" fillId="2" borderId="2" xfId="0" applyFont="1" applyFill="1" applyBorder="1" applyAlignment="1">
      <alignment horizontal="left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/>
    </xf>
    <xf numFmtId="165" fontId="2" fillId="0" borderId="5" xfId="0" applyNumberFormat="1" applyFont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wrapText="1"/>
    </xf>
    <xf numFmtId="165" fontId="2" fillId="2" borderId="2" xfId="0" applyNumberFormat="1" applyFont="1" applyFill="1" applyBorder="1" applyAlignment="1">
      <alignment horizont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wrapText="1"/>
    </xf>
    <xf numFmtId="165" fontId="7" fillId="2" borderId="2" xfId="0" applyNumberFormat="1" applyFont="1" applyFill="1" applyBorder="1" applyAlignment="1">
      <alignment horizont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1" fillId="2" borderId="5" xfId="0" applyNumberFormat="1" applyFont="1" applyFill="1" applyBorder="1" applyAlignment="1">
      <alignment horizontal="center" wrapText="1"/>
    </xf>
    <xf numFmtId="165" fontId="4" fillId="2" borderId="5" xfId="0" applyNumberFormat="1" applyFont="1" applyFill="1" applyBorder="1" applyAlignment="1">
      <alignment horizontal="center" wrapText="1"/>
    </xf>
    <xf numFmtId="165" fontId="8" fillId="2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wrapText="1"/>
    </xf>
    <xf numFmtId="165" fontId="0" fillId="0" borderId="0" xfId="0" applyNumberFormat="1"/>
    <xf numFmtId="165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 wrapText="1"/>
    </xf>
    <xf numFmtId="165" fontId="11" fillId="0" borderId="1" xfId="0" applyNumberFormat="1" applyFont="1" applyBorder="1" applyAlignment="1">
      <alignment horizontal="center"/>
    </xf>
    <xf numFmtId="165" fontId="13" fillId="0" borderId="1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left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center" textRotation="90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 wrapText="1"/>
    </xf>
    <xf numFmtId="165" fontId="14" fillId="0" borderId="8" xfId="0" applyNumberFormat="1" applyFont="1" applyFill="1" applyBorder="1" applyAlignment="1">
      <alignment horizontal="center" vertical="center" wrapText="1"/>
    </xf>
    <xf numFmtId="166" fontId="15" fillId="0" borderId="8" xfId="0" applyNumberFormat="1" applyFont="1" applyFill="1" applyBorder="1" applyAlignment="1">
      <alignment vertical="center" wrapText="1"/>
    </xf>
    <xf numFmtId="0" fontId="16" fillId="3" borderId="8" xfId="0" applyFont="1" applyFill="1" applyBorder="1" applyAlignment="1">
      <alignment vertical="top" wrapText="1"/>
    </xf>
    <xf numFmtId="165" fontId="15" fillId="3" borderId="8" xfId="0" applyNumberFormat="1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vertical="top" wrapText="1"/>
    </xf>
    <xf numFmtId="0" fontId="15" fillId="0" borderId="8" xfId="0" applyFont="1" applyFill="1" applyBorder="1" applyAlignment="1">
      <alignment horizontal="left" vertical="center" wrapText="1" indent="1"/>
    </xf>
    <xf numFmtId="4" fontId="15" fillId="0" borderId="8" xfId="0" applyNumberFormat="1" applyFont="1" applyFill="1" applyBorder="1" applyAlignment="1">
      <alignment horizontal="center" vertical="center" wrapText="1"/>
    </xf>
    <xf numFmtId="165" fontId="15" fillId="0" borderId="8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vertical="top" wrapText="1"/>
    </xf>
    <xf numFmtId="0" fontId="16" fillId="2" borderId="8" xfId="0" applyFont="1" applyFill="1" applyBorder="1" applyAlignment="1">
      <alignment vertical="top" wrapText="1"/>
    </xf>
    <xf numFmtId="165" fontId="15" fillId="2" borderId="8" xfId="0" applyNumberFormat="1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left" vertical="center" wrapText="1" indent="1"/>
    </xf>
    <xf numFmtId="4" fontId="15" fillId="0" borderId="10" xfId="0" applyNumberFormat="1" applyFont="1" applyFill="1" applyBorder="1" applyAlignment="1">
      <alignment horizontal="center" vertical="center" wrapText="1"/>
    </xf>
    <xf numFmtId="165" fontId="15" fillId="0" borderId="10" xfId="0" applyNumberFormat="1" applyFont="1" applyFill="1" applyBorder="1" applyAlignment="1">
      <alignment horizontal="center" vertical="center" wrapText="1"/>
    </xf>
    <xf numFmtId="166" fontId="15" fillId="0" borderId="10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top" wrapText="1"/>
    </xf>
    <xf numFmtId="0" fontId="11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5" fillId="0" borderId="9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 vertical="top" wrapText="1"/>
    </xf>
    <xf numFmtId="0" fontId="15" fillId="0" borderId="17" xfId="0" applyFont="1" applyFill="1" applyBorder="1" applyAlignment="1">
      <alignment horizontal="right" vertical="top" wrapText="1"/>
    </xf>
    <xf numFmtId="0" fontId="15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1;&#1102;&#1076;&#1078;&#1077;&#1090;/&#1041;&#1102;&#1076;&#1078;&#1077;&#1090;%202016/&#1041;&#1070;&#1044;&#1046;&#1045;&#1058;%20&#1053;&#1040;%202016%20&#1055;&#1056;&#1054;&#1045;&#1050;&#1058;%202%20&#1089;%20&#1084;&#1077;&#1078;&#1073;&#1102;&#1076;&#1078;&#1077;&#1090;&#1082;&#1086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КОНС  по МО"/>
      <sheetName val="Свод кон 2"/>
      <sheetName val="СВОД КОНСОЛ БЮДж"/>
      <sheetName val="ВСЕГО ПО СЕЛАМ САМОСТ"/>
      <sheetName val="СВОД ОТР БЮЖД МО ЧЕРН "/>
      <sheetName val="СВОД МО ЧЕРН КОР"/>
      <sheetName val="МО ЧЕРН РАЙ со струк"/>
      <sheetName val="СВОД посел"/>
      <sheetName val="СВОД ОТР ПО САМ"/>
      <sheetName val="СВОД КОНС  ПОС И РАй"/>
      <sheetName val="сол зай"/>
      <sheetName val="черн"/>
      <sheetName val="зуб"/>
      <sheetName val="стар"/>
      <sheetName val="поды"/>
      <sheetName val="ступ"/>
      <sheetName val="вяз"/>
      <sheetName val="кам"/>
      <sheetName val="солод"/>
      <sheetName val="ушак"/>
      <sheetName val="Черн район"/>
      <sheetName val="Отрасли"/>
      <sheetName val="СВОД ЧЕРК РАЙ"/>
      <sheetName val="Ведомств стр"/>
      <sheetName val="Прил по ПРОГР НОВ"/>
      <sheetName val="Пр целев прог"/>
      <sheetName val="По подразд"/>
      <sheetName val="Безв перечисл"/>
      <sheetName val="Общегос вопр"/>
      <sheetName val="Прилож 3 2"/>
      <sheetName val="Прилож 3"/>
      <sheetName val="Ср массовой инф"/>
      <sheetName val="Проц по кр"/>
      <sheetName val=" Культура"/>
      <sheetName val="Здравоохранение"/>
      <sheetName val="Физическа куль"/>
      <sheetName val="Нац оборона"/>
      <sheetName val="нац безопас"/>
      <sheetName val="сельское хоз"/>
      <sheetName val="жкх"/>
      <sheetName val="сады свод"/>
      <sheetName val="Сады противопож"/>
      <sheetName val="Сады"/>
      <sheetName val="Школы свод"/>
      <sheetName val="Питание 1-4 рай"/>
      <sheetName val="Школы пит обл"/>
      <sheetName val="Школы обл"/>
      <sheetName val="Школы рай"/>
      <sheetName val="школы противоп"/>
      <sheetName val="предприним"/>
      <sheetName val="Класн рук шк"/>
      <sheetName val="Адресн под обл"/>
      <sheetName val="адресн поддер район"/>
      <sheetName val="ОТДЫХ ДЕТЕЙ ПР РАЙ"/>
      <sheetName val="ОБЛАСТЬ 2016 ПИТАНИЕ"/>
      <sheetName val="Аппарат и ЦБ Метод"/>
      <sheetName val="Пр ГЛОНАс"/>
      <sheetName val="Програм Б П"/>
      <sheetName val="Программы свод"/>
      <sheetName val="Внешкольные пожар"/>
      <sheetName val="Внешкольн"/>
      <sheetName val="Внешкольн свод"/>
      <sheetName val="СВОД Образование"/>
      <sheetName val="Соцполитика"/>
      <sheetName val="ВСЕ что отдаем"/>
      <sheetName val="Прил к фин пом2"/>
      <sheetName val="Фин помощь бюдж"/>
      <sheetName val="Лист6"/>
      <sheetName val="Прил 9 МО ЧЕРН рай"/>
      <sheetName val="ЦПР"/>
      <sheetName val="Прилож 4.4"/>
      <sheetName val="Сравнит 2014 к 2013"/>
      <sheetName val="СВОД 2013-2014"/>
      <sheetName val="смета с форм"/>
      <sheetName val="РЕЗЕРВНЫЙ ФОНД РАЙ"/>
      <sheetName val="РЕЗЕРВН ФОНД ОБЛ"/>
      <sheetName val="ОБЛ СМЕТА"/>
      <sheetName val="СВОД 2014-2016 СРАВН"/>
      <sheetName val="Лист1"/>
      <sheetName val="свод сравнит 2015-2017"/>
      <sheetName val="табл к сравн"/>
      <sheetName val="Лист2"/>
      <sheetName val="Лист4"/>
      <sheetName val="Лист5"/>
      <sheetName val="Лист7"/>
      <sheetName val="Лист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9">
          <cell r="F29">
            <v>697.5</v>
          </cell>
        </row>
      </sheetData>
      <sheetData sheetId="24"/>
      <sheetData sheetId="25"/>
      <sheetData sheetId="26">
        <row r="15">
          <cell r="F15">
            <v>1197.81</v>
          </cell>
        </row>
        <row r="18">
          <cell r="F18">
            <v>243.44000000000003</v>
          </cell>
        </row>
        <row r="19">
          <cell r="F19">
            <v>173.5</v>
          </cell>
        </row>
        <row r="22">
          <cell r="F22">
            <v>745.65</v>
          </cell>
        </row>
        <row r="25">
          <cell r="F25">
            <v>318.95999999999998</v>
          </cell>
        </row>
        <row r="27">
          <cell r="F27">
            <v>930.42000000000007</v>
          </cell>
        </row>
        <row r="29">
          <cell r="F29">
            <v>899.64</v>
          </cell>
        </row>
        <row r="34">
          <cell r="F34">
            <v>2830.75</v>
          </cell>
        </row>
        <row r="36">
          <cell r="F36">
            <v>11</v>
          </cell>
        </row>
        <row r="38">
          <cell r="F38">
            <v>111.24</v>
          </cell>
        </row>
        <row r="47">
          <cell r="F47">
            <v>713.7</v>
          </cell>
        </row>
        <row r="50">
          <cell r="F50">
            <v>500</v>
          </cell>
        </row>
        <row r="53">
          <cell r="F53">
            <v>251.29999999999998</v>
          </cell>
        </row>
        <row r="55">
          <cell r="F55">
            <v>100</v>
          </cell>
        </row>
        <row r="57">
          <cell r="F57">
            <v>7847.3600000000006</v>
          </cell>
        </row>
        <row r="58">
          <cell r="F58">
            <v>6413.99</v>
          </cell>
        </row>
        <row r="59">
          <cell r="F59">
            <v>83</v>
          </cell>
        </row>
        <row r="60">
          <cell r="F60">
            <v>2047.3</v>
          </cell>
        </row>
        <row r="63">
          <cell r="F63">
            <v>10</v>
          </cell>
        </row>
        <row r="65">
          <cell r="F65">
            <v>4332.3</v>
          </cell>
        </row>
        <row r="66">
          <cell r="F66">
            <v>925.68999999999994</v>
          </cell>
        </row>
        <row r="67">
          <cell r="F67">
            <v>228.2</v>
          </cell>
        </row>
        <row r="71">
          <cell r="F71">
            <v>1024.2</v>
          </cell>
        </row>
        <row r="75">
          <cell r="F75">
            <v>100</v>
          </cell>
        </row>
        <row r="77">
          <cell r="F77">
            <v>941.76</v>
          </cell>
        </row>
        <row r="87">
          <cell r="F87">
            <v>27</v>
          </cell>
        </row>
        <row r="91">
          <cell r="F91">
            <v>9.8000000000000007</v>
          </cell>
        </row>
        <row r="93">
          <cell r="F93">
            <v>165.8</v>
          </cell>
        </row>
        <row r="94">
          <cell r="F94">
            <v>247</v>
          </cell>
        </row>
        <row r="104">
          <cell r="F104">
            <v>6691.2</v>
          </cell>
        </row>
        <row r="107">
          <cell r="F107">
            <v>36</v>
          </cell>
        </row>
        <row r="109">
          <cell r="F109">
            <v>50</v>
          </cell>
        </row>
        <row r="111">
          <cell r="F111">
            <v>159.30000000000001</v>
          </cell>
        </row>
        <row r="113">
          <cell r="F113">
            <v>63</v>
          </cell>
        </row>
        <row r="115">
          <cell r="F115">
            <v>99.27</v>
          </cell>
        </row>
        <row r="117">
          <cell r="F117">
            <v>58.5</v>
          </cell>
        </row>
        <row r="123">
          <cell r="F123">
            <v>100</v>
          </cell>
        </row>
        <row r="125">
          <cell r="F125">
            <v>200</v>
          </cell>
        </row>
        <row r="127">
          <cell r="F127">
            <v>37002.9</v>
          </cell>
        </row>
        <row r="139">
          <cell r="F139">
            <v>32246.039999999994</v>
          </cell>
        </row>
        <row r="140">
          <cell r="F140">
            <v>17841.599999999999</v>
          </cell>
        </row>
        <row r="146">
          <cell r="F146">
            <v>34527.56</v>
          </cell>
        </row>
        <row r="148">
          <cell r="F148">
            <v>62916.700000000004</v>
          </cell>
        </row>
        <row r="150">
          <cell r="F150">
            <v>16222.1</v>
          </cell>
        </row>
        <row r="153">
          <cell r="F153">
            <v>650</v>
          </cell>
        </row>
        <row r="155">
          <cell r="F155">
            <v>1000</v>
          </cell>
        </row>
        <row r="157">
          <cell r="F157">
            <v>404.5</v>
          </cell>
        </row>
        <row r="160">
          <cell r="F160">
            <v>4994.46</v>
          </cell>
        </row>
        <row r="161">
          <cell r="F161">
            <v>792.8</v>
          </cell>
        </row>
        <row r="162">
          <cell r="F162">
            <v>13</v>
          </cell>
        </row>
        <row r="166">
          <cell r="F166">
            <v>233</v>
          </cell>
        </row>
        <row r="168">
          <cell r="F168">
            <v>1128</v>
          </cell>
        </row>
        <row r="170">
          <cell r="F170">
            <v>119</v>
          </cell>
        </row>
        <row r="172">
          <cell r="F172">
            <v>313.5</v>
          </cell>
        </row>
        <row r="174">
          <cell r="F174">
            <v>1423.5</v>
          </cell>
        </row>
        <row r="178">
          <cell r="F178">
            <v>20</v>
          </cell>
        </row>
        <row r="180">
          <cell r="F180">
            <v>9952.74</v>
          </cell>
        </row>
        <row r="182">
          <cell r="F182">
            <v>14</v>
          </cell>
        </row>
        <row r="184">
          <cell r="F184">
            <v>254</v>
          </cell>
        </row>
        <row r="187">
          <cell r="F187">
            <v>50</v>
          </cell>
        </row>
        <row r="189">
          <cell r="F189">
            <v>143.19999999999999</v>
          </cell>
        </row>
        <row r="191">
          <cell r="F191">
            <v>458.5</v>
          </cell>
        </row>
        <row r="193">
          <cell r="F193">
            <v>35.5</v>
          </cell>
        </row>
        <row r="197">
          <cell r="F197">
            <v>3034.4</v>
          </cell>
        </row>
        <row r="200">
          <cell r="F200">
            <v>2000</v>
          </cell>
        </row>
        <row r="203">
          <cell r="F203">
            <v>3429.8</v>
          </cell>
        </row>
        <row r="207">
          <cell r="F207">
            <v>85</v>
          </cell>
        </row>
        <row r="209">
          <cell r="F209">
            <v>297.5</v>
          </cell>
        </row>
        <row r="215">
          <cell r="F215">
            <v>1000</v>
          </cell>
        </row>
        <row r="219">
          <cell r="F219">
            <v>15087.9</v>
          </cell>
        </row>
      </sheetData>
      <sheetData sheetId="27"/>
      <sheetData sheetId="28">
        <row r="5">
          <cell r="C5">
            <v>1197.81</v>
          </cell>
          <cell r="D5">
            <v>745.65</v>
          </cell>
          <cell r="E5">
            <v>234.64000000000001</v>
          </cell>
          <cell r="H5">
            <v>0</v>
          </cell>
          <cell r="L5">
            <v>2815.75</v>
          </cell>
          <cell r="Q5">
            <v>713.7</v>
          </cell>
        </row>
        <row r="6">
          <cell r="L6">
            <v>2154.96</v>
          </cell>
          <cell r="O6">
            <v>127.17</v>
          </cell>
          <cell r="P6">
            <v>290</v>
          </cell>
          <cell r="Q6">
            <v>548.1</v>
          </cell>
          <cell r="S6">
            <v>5935.32</v>
          </cell>
          <cell r="Z6">
            <v>193.01</v>
          </cell>
        </row>
        <row r="7">
          <cell r="P7">
            <v>6</v>
          </cell>
        </row>
        <row r="8">
          <cell r="L8">
            <v>10</v>
          </cell>
          <cell r="O8">
            <v>4</v>
          </cell>
          <cell r="P8">
            <v>6</v>
          </cell>
          <cell r="S8">
            <v>100</v>
          </cell>
        </row>
        <row r="11">
          <cell r="L11">
            <v>650.79</v>
          </cell>
          <cell r="O11">
            <v>29.07</v>
          </cell>
          <cell r="P11">
            <v>98</v>
          </cell>
          <cell r="Q11">
            <v>165.6</v>
          </cell>
          <cell r="S11">
            <v>1792.44</v>
          </cell>
          <cell r="Z11">
            <v>58.29</v>
          </cell>
        </row>
        <row r="12">
          <cell r="S12">
            <v>4106.59</v>
          </cell>
          <cell r="U12">
            <v>736.69</v>
          </cell>
        </row>
        <row r="13">
          <cell r="E13">
            <v>36</v>
          </cell>
          <cell r="L13">
            <v>120</v>
          </cell>
          <cell r="O13">
            <v>25</v>
          </cell>
          <cell r="P13">
            <v>15</v>
          </cell>
          <cell r="U13">
            <v>63.400000000000006</v>
          </cell>
        </row>
        <row r="14">
          <cell r="O14">
            <v>25</v>
          </cell>
        </row>
        <row r="17">
          <cell r="E17">
            <v>8.8000000000000007</v>
          </cell>
          <cell r="L17">
            <v>15</v>
          </cell>
          <cell r="O17">
            <v>2</v>
          </cell>
          <cell r="P17">
            <v>3</v>
          </cell>
          <cell r="S17">
            <v>19.600000000000001</v>
          </cell>
          <cell r="U17">
            <v>6.3</v>
          </cell>
        </row>
        <row r="18">
          <cell r="O18">
            <v>2</v>
          </cell>
          <cell r="P18">
            <v>3</v>
          </cell>
          <cell r="S18">
            <v>19.600000000000001</v>
          </cell>
        </row>
        <row r="20">
          <cell r="E20">
            <v>0</v>
          </cell>
          <cell r="O20">
            <v>0</v>
          </cell>
          <cell r="P20">
            <v>0</v>
          </cell>
          <cell r="U20">
            <v>155.69999999999999</v>
          </cell>
        </row>
        <row r="26">
          <cell r="L26">
            <v>1.5</v>
          </cell>
        </row>
        <row r="27">
          <cell r="E27">
            <v>0</v>
          </cell>
          <cell r="L27">
            <v>80</v>
          </cell>
          <cell r="O27">
            <v>0</v>
          </cell>
          <cell r="P27">
            <v>30</v>
          </cell>
          <cell r="U27">
            <v>0</v>
          </cell>
        </row>
        <row r="33">
          <cell r="E33">
            <v>30.5</v>
          </cell>
          <cell r="L33">
            <v>225</v>
          </cell>
          <cell r="O33">
            <v>21.6</v>
          </cell>
          <cell r="P33">
            <v>40</v>
          </cell>
          <cell r="U33">
            <v>511.29</v>
          </cell>
        </row>
        <row r="46">
          <cell r="U46">
            <v>6</v>
          </cell>
        </row>
        <row r="58">
          <cell r="T58">
            <v>1812.5</v>
          </cell>
        </row>
        <row r="59">
          <cell r="T59">
            <v>234.8</v>
          </cell>
        </row>
        <row r="71">
          <cell r="S71">
            <v>433</v>
          </cell>
          <cell r="U71">
            <v>228.2</v>
          </cell>
        </row>
        <row r="73">
          <cell r="E73">
            <v>8</v>
          </cell>
          <cell r="L73">
            <v>2</v>
          </cell>
          <cell r="S73">
            <v>45</v>
          </cell>
          <cell r="U73">
            <v>30</v>
          </cell>
        </row>
        <row r="74">
          <cell r="E74">
            <v>8</v>
          </cell>
          <cell r="L74">
            <v>5.5</v>
          </cell>
          <cell r="O74">
            <v>1.5</v>
          </cell>
          <cell r="S74">
            <v>38</v>
          </cell>
          <cell r="U74">
            <v>98.2</v>
          </cell>
        </row>
        <row r="77">
          <cell r="L77">
            <v>3.5</v>
          </cell>
          <cell r="U77">
            <v>100</v>
          </cell>
        </row>
        <row r="78">
          <cell r="E78">
            <v>35</v>
          </cell>
          <cell r="L78">
            <v>5</v>
          </cell>
          <cell r="O78">
            <v>1</v>
          </cell>
          <cell r="P78">
            <v>1.5</v>
          </cell>
        </row>
        <row r="79">
          <cell r="E79">
            <v>72</v>
          </cell>
          <cell r="L79">
            <v>266</v>
          </cell>
          <cell r="O79">
            <v>22.5</v>
          </cell>
          <cell r="P79">
            <v>100</v>
          </cell>
          <cell r="S79">
            <v>1977</v>
          </cell>
          <cell r="U79">
            <v>195.29999999999998</v>
          </cell>
        </row>
        <row r="80">
          <cell r="E80">
            <v>0</v>
          </cell>
          <cell r="L80">
            <v>50</v>
          </cell>
        </row>
        <row r="86">
          <cell r="E86">
            <v>72</v>
          </cell>
          <cell r="L86">
            <v>216</v>
          </cell>
        </row>
        <row r="99">
          <cell r="C99">
            <v>1197.81</v>
          </cell>
          <cell r="D99">
            <v>745.65</v>
          </cell>
          <cell r="E99">
            <v>432.94</v>
          </cell>
          <cell r="G99">
            <v>930.42000000000007</v>
          </cell>
          <cell r="I99">
            <v>318.95999999999998</v>
          </cell>
          <cell r="J99">
            <v>899.64</v>
          </cell>
          <cell r="L99">
            <v>3539.25</v>
          </cell>
          <cell r="N99">
            <v>500</v>
          </cell>
          <cell r="O99">
            <v>233.84</v>
          </cell>
          <cell r="P99">
            <v>583.5</v>
          </cell>
          <cell r="S99">
            <v>14344.35</v>
          </cell>
          <cell r="T99">
            <v>2047.3</v>
          </cell>
          <cell r="U99">
            <v>5486.1900000000005</v>
          </cell>
          <cell r="Y99">
            <v>3.8</v>
          </cell>
          <cell r="Z99">
            <v>251.29999999999998</v>
          </cell>
          <cell r="AC99">
            <v>10</v>
          </cell>
          <cell r="AE99">
            <v>111.24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100</v>
          </cell>
        </row>
      </sheetData>
      <sheetData sheetId="29">
        <row r="55">
          <cell r="F55">
            <v>4311</v>
          </cell>
        </row>
        <row r="56">
          <cell r="F56">
            <v>27.3</v>
          </cell>
        </row>
        <row r="58">
          <cell r="F58">
            <v>30</v>
          </cell>
        </row>
        <row r="59">
          <cell r="F59">
            <v>98.2</v>
          </cell>
        </row>
      </sheetData>
      <sheetData sheetId="30">
        <row r="20">
          <cell r="F20">
            <v>224.64000000000001</v>
          </cell>
        </row>
        <row r="21">
          <cell r="F21">
            <v>18.8</v>
          </cell>
        </row>
        <row r="53">
          <cell r="F53">
            <v>388</v>
          </cell>
        </row>
        <row r="54">
          <cell r="F54">
            <v>9</v>
          </cell>
        </row>
        <row r="55">
          <cell r="F55">
            <v>186.5</v>
          </cell>
        </row>
        <row r="69">
          <cell r="F69">
            <v>7727.76</v>
          </cell>
        </row>
        <row r="70">
          <cell r="F70">
            <v>119.6</v>
          </cell>
        </row>
        <row r="71">
          <cell r="F71">
            <v>6413.99</v>
          </cell>
        </row>
        <row r="72">
          <cell r="F72">
            <v>45</v>
          </cell>
        </row>
        <row r="73">
          <cell r="F73">
            <v>38</v>
          </cell>
        </row>
        <row r="74">
          <cell r="F74">
            <v>0</v>
          </cell>
        </row>
        <row r="76">
          <cell r="F76">
            <v>1812.5</v>
          </cell>
        </row>
        <row r="77">
          <cell r="F77">
            <v>234.8</v>
          </cell>
        </row>
        <row r="81">
          <cell r="F81">
            <v>4311</v>
          </cell>
        </row>
        <row r="82">
          <cell r="F82">
            <v>21.3</v>
          </cell>
        </row>
        <row r="111">
          <cell r="F111">
            <v>6.7</v>
          </cell>
        </row>
        <row r="112">
          <cell r="F112">
            <v>3.1000000000000005</v>
          </cell>
        </row>
        <row r="149">
          <cell r="F149">
            <v>28075.349999999995</v>
          </cell>
        </row>
        <row r="150">
          <cell r="F150">
            <v>4170.6900000000005</v>
          </cell>
        </row>
        <row r="157">
          <cell r="F157">
            <v>23993.3</v>
          </cell>
        </row>
        <row r="158">
          <cell r="F158">
            <v>10534.26</v>
          </cell>
        </row>
        <row r="162">
          <cell r="F162">
            <v>14712.93</v>
          </cell>
        </row>
        <row r="163">
          <cell r="F163">
            <v>1509.17</v>
          </cell>
        </row>
        <row r="209">
          <cell r="F209">
            <v>8647.74</v>
          </cell>
        </row>
        <row r="210">
          <cell r="F210">
            <v>1305</v>
          </cell>
        </row>
      </sheetData>
      <sheetData sheetId="31">
        <row r="58">
          <cell r="C58">
            <v>1000</v>
          </cell>
        </row>
        <row r="99">
          <cell r="C99">
            <v>1000</v>
          </cell>
        </row>
      </sheetData>
      <sheetData sheetId="32">
        <row r="99">
          <cell r="C99">
            <v>0</v>
          </cell>
        </row>
      </sheetData>
      <sheetData sheetId="33">
        <row r="53">
          <cell r="M53">
            <v>20</v>
          </cell>
        </row>
        <row r="58">
          <cell r="M58">
            <v>8647.74</v>
          </cell>
        </row>
        <row r="59">
          <cell r="M59">
            <v>1305</v>
          </cell>
        </row>
        <row r="78">
          <cell r="Y78">
            <v>254</v>
          </cell>
        </row>
        <row r="99">
          <cell r="F99">
            <v>14</v>
          </cell>
          <cell r="N99">
            <v>0</v>
          </cell>
          <cell r="O99">
            <v>0</v>
          </cell>
          <cell r="Q99">
            <v>0</v>
          </cell>
          <cell r="V99">
            <v>0</v>
          </cell>
          <cell r="W99">
            <v>35.5</v>
          </cell>
          <cell r="X99">
            <v>458.5</v>
          </cell>
          <cell r="Y99">
            <v>254</v>
          </cell>
          <cell r="AB99">
            <v>50</v>
          </cell>
          <cell r="AD99">
            <v>143.19999999999999</v>
          </cell>
          <cell r="AE99">
            <v>0</v>
          </cell>
        </row>
      </sheetData>
      <sheetData sheetId="34"/>
      <sheetData sheetId="35">
        <row r="99">
          <cell r="C99">
            <v>0</v>
          </cell>
          <cell r="D99">
            <v>297.5</v>
          </cell>
          <cell r="E99">
            <v>85</v>
          </cell>
          <cell r="F99">
            <v>15000</v>
          </cell>
        </row>
      </sheetData>
      <sheetData sheetId="36">
        <row r="99">
          <cell r="C99">
            <v>1024.2</v>
          </cell>
        </row>
      </sheetData>
      <sheetData sheetId="37">
        <row r="99">
          <cell r="C99">
            <v>0</v>
          </cell>
          <cell r="D99">
            <v>0</v>
          </cell>
          <cell r="E99">
            <v>100</v>
          </cell>
          <cell r="F99">
            <v>941.76</v>
          </cell>
          <cell r="G99">
            <v>40</v>
          </cell>
          <cell r="H99">
            <v>150</v>
          </cell>
          <cell r="I99">
            <v>30</v>
          </cell>
          <cell r="J99">
            <v>0</v>
          </cell>
        </row>
      </sheetData>
      <sheetData sheetId="38">
        <row r="5">
          <cell r="AQ5">
            <v>3298.6000000000004</v>
          </cell>
        </row>
        <row r="6">
          <cell r="J6">
            <v>127.4</v>
          </cell>
          <cell r="AQ6">
            <v>2534.5</v>
          </cell>
        </row>
        <row r="8">
          <cell r="AQ8">
            <v>4.8</v>
          </cell>
        </row>
        <row r="11">
          <cell r="J11">
            <v>38.4</v>
          </cell>
          <cell r="AQ11">
            <v>759.3</v>
          </cell>
        </row>
        <row r="13">
          <cell r="AQ13">
            <v>57.1</v>
          </cell>
        </row>
        <row r="20">
          <cell r="AQ20">
            <v>49.2</v>
          </cell>
        </row>
        <row r="27">
          <cell r="AQ27">
            <v>40</v>
          </cell>
        </row>
        <row r="34">
          <cell r="AW34">
            <v>6691.2</v>
          </cell>
        </row>
        <row r="35">
          <cell r="AQ35">
            <v>81.400000000000006</v>
          </cell>
        </row>
        <row r="43">
          <cell r="AQ43">
            <v>8</v>
          </cell>
        </row>
        <row r="47">
          <cell r="J47">
            <v>247</v>
          </cell>
        </row>
        <row r="73">
          <cell r="AQ73">
            <v>3.1</v>
          </cell>
        </row>
        <row r="74">
          <cell r="AQ74">
            <v>6.7</v>
          </cell>
        </row>
        <row r="79">
          <cell r="AQ79">
            <v>144</v>
          </cell>
        </row>
        <row r="99">
          <cell r="C99">
            <v>50</v>
          </cell>
          <cell r="D99">
            <v>159.30000000000001</v>
          </cell>
          <cell r="E99">
            <v>58.5</v>
          </cell>
          <cell r="F99">
            <v>63</v>
          </cell>
          <cell r="G99">
            <v>99.27</v>
          </cell>
          <cell r="H99">
            <v>380.07</v>
          </cell>
          <cell r="I99">
            <v>36</v>
          </cell>
          <cell r="J99">
            <v>412.8</v>
          </cell>
          <cell r="L99">
            <v>0</v>
          </cell>
          <cell r="AN99">
            <v>25896.6</v>
          </cell>
          <cell r="AP99">
            <v>27</v>
          </cell>
          <cell r="AQ99">
            <v>3688.1000000000004</v>
          </cell>
          <cell r="AS99">
            <v>400</v>
          </cell>
          <cell r="AT99">
            <v>17100</v>
          </cell>
          <cell r="AU99">
            <v>0</v>
          </cell>
          <cell r="AW99">
            <v>6691.2</v>
          </cell>
        </row>
        <row r="101">
          <cell r="AT101">
            <v>17100</v>
          </cell>
        </row>
      </sheetData>
      <sheetData sheetId="39">
        <row r="34">
          <cell r="K34">
            <v>152.80000000000001</v>
          </cell>
        </row>
        <row r="82">
          <cell r="L82">
            <v>2000</v>
          </cell>
        </row>
        <row r="99">
          <cell r="D99">
            <v>1600</v>
          </cell>
          <cell r="G99">
            <v>0</v>
          </cell>
          <cell r="M99">
            <v>3000</v>
          </cell>
          <cell r="O99">
            <v>100</v>
          </cell>
          <cell r="P99">
            <v>200</v>
          </cell>
        </row>
        <row r="101">
          <cell r="C101">
            <v>3000</v>
          </cell>
        </row>
        <row r="102">
          <cell r="C102">
            <v>37002.9</v>
          </cell>
        </row>
      </sheetData>
      <sheetData sheetId="40"/>
      <sheetData sheetId="41">
        <row r="58">
          <cell r="AD58">
            <v>390</v>
          </cell>
        </row>
        <row r="99">
          <cell r="AD99">
            <v>390</v>
          </cell>
          <cell r="AF99">
            <v>390</v>
          </cell>
        </row>
      </sheetData>
      <sheetData sheetId="42">
        <row r="53">
          <cell r="AD53">
            <v>500</v>
          </cell>
          <cell r="AF53">
            <v>500</v>
          </cell>
        </row>
        <row r="55">
          <cell r="AD55">
            <v>17841.599999999999</v>
          </cell>
          <cell r="AF55">
            <v>17841.599999999999</v>
          </cell>
        </row>
        <row r="57">
          <cell r="AD57">
            <v>0</v>
          </cell>
        </row>
        <row r="58">
          <cell r="AD58">
            <v>28075.349999999995</v>
          </cell>
          <cell r="AF58">
            <v>28075.349999999995</v>
          </cell>
        </row>
        <row r="59">
          <cell r="AD59">
            <v>4170.6900000000005</v>
          </cell>
          <cell r="AF59">
            <v>4170.6900000000005</v>
          </cell>
        </row>
      </sheetData>
      <sheetData sheetId="43"/>
      <sheetData sheetId="44">
        <row r="58">
          <cell r="R58">
            <v>1423.5</v>
          </cell>
        </row>
        <row r="99">
          <cell r="R99">
            <v>1423.5</v>
          </cell>
        </row>
      </sheetData>
      <sheetData sheetId="45"/>
      <sheetData sheetId="46">
        <row r="57">
          <cell r="R57">
            <v>0</v>
          </cell>
        </row>
        <row r="58">
          <cell r="R58">
            <v>62916.700000000004</v>
          </cell>
        </row>
      </sheetData>
      <sheetData sheetId="47">
        <row r="53">
          <cell r="R53">
            <v>820</v>
          </cell>
        </row>
        <row r="56">
          <cell r="R56">
            <v>2200</v>
          </cell>
        </row>
        <row r="58">
          <cell r="R58">
            <v>21793.3</v>
          </cell>
        </row>
        <row r="59">
          <cell r="R59">
            <v>10534.26</v>
          </cell>
        </row>
      </sheetData>
      <sheetData sheetId="48">
        <row r="57">
          <cell r="R57">
            <v>658</v>
          </cell>
        </row>
        <row r="99">
          <cell r="R99">
            <v>658</v>
          </cell>
        </row>
      </sheetData>
      <sheetData sheetId="49"/>
      <sheetData sheetId="50"/>
      <sheetData sheetId="51">
        <row r="53">
          <cell r="G53">
            <v>0</v>
          </cell>
          <cell r="O53">
            <v>0</v>
          </cell>
        </row>
      </sheetData>
      <sheetData sheetId="52"/>
      <sheetData sheetId="53">
        <row r="58">
          <cell r="L58">
            <v>500</v>
          </cell>
          <cell r="N58">
            <v>500</v>
          </cell>
        </row>
        <row r="63">
          <cell r="M63">
            <v>0</v>
          </cell>
        </row>
      </sheetData>
      <sheetData sheetId="54">
        <row r="99">
          <cell r="M99">
            <v>0</v>
          </cell>
        </row>
      </sheetData>
      <sheetData sheetId="55">
        <row r="5">
          <cell r="E5">
            <v>4979.46</v>
          </cell>
        </row>
        <row r="6">
          <cell r="E6">
            <v>3718.26</v>
          </cell>
        </row>
        <row r="8">
          <cell r="E8">
            <v>4</v>
          </cell>
        </row>
        <row r="11">
          <cell r="E11">
            <v>1257.2</v>
          </cell>
        </row>
        <row r="13">
          <cell r="E13">
            <v>140</v>
          </cell>
        </row>
        <row r="17">
          <cell r="E17">
            <v>15</v>
          </cell>
        </row>
        <row r="18">
          <cell r="E18">
            <v>15</v>
          </cell>
        </row>
        <row r="20">
          <cell r="E20">
            <v>0</v>
          </cell>
        </row>
        <row r="27">
          <cell r="E27">
            <v>45</v>
          </cell>
        </row>
        <row r="33">
          <cell r="E33">
            <v>262.8</v>
          </cell>
        </row>
        <row r="72">
          <cell r="E72">
            <v>8</v>
          </cell>
        </row>
        <row r="73">
          <cell r="E73">
            <v>10</v>
          </cell>
        </row>
        <row r="74">
          <cell r="E74">
            <v>2</v>
          </cell>
        </row>
        <row r="75">
          <cell r="E75">
            <v>3</v>
          </cell>
        </row>
        <row r="78">
          <cell r="E78">
            <v>2</v>
          </cell>
        </row>
        <row r="79">
          <cell r="E79">
            <v>333</v>
          </cell>
        </row>
        <row r="80">
          <cell r="E80">
            <v>0</v>
          </cell>
        </row>
        <row r="86">
          <cell r="E86">
            <v>333</v>
          </cell>
        </row>
        <row r="99">
          <cell r="C99">
            <v>0</v>
          </cell>
          <cell r="D99">
            <v>356.1</v>
          </cell>
          <cell r="E99">
            <v>5800.26</v>
          </cell>
          <cell r="F99">
            <v>0</v>
          </cell>
          <cell r="K99">
            <v>0</v>
          </cell>
          <cell r="L99">
            <v>0</v>
          </cell>
        </row>
      </sheetData>
      <sheetData sheetId="56"/>
      <sheetData sheetId="57">
        <row r="58">
          <cell r="V58">
            <v>313.5</v>
          </cell>
        </row>
        <row r="99">
          <cell r="C99">
            <v>233</v>
          </cell>
        </row>
      </sheetData>
      <sheetData sheetId="58">
        <row r="58">
          <cell r="D58">
            <v>650</v>
          </cell>
        </row>
        <row r="99">
          <cell r="D99">
            <v>650</v>
          </cell>
          <cell r="E99">
            <v>0</v>
          </cell>
          <cell r="G99">
            <v>0</v>
          </cell>
          <cell r="H99">
            <v>404.5</v>
          </cell>
          <cell r="I99">
            <v>233</v>
          </cell>
          <cell r="J99">
            <v>313.5</v>
          </cell>
          <cell r="K99">
            <v>119</v>
          </cell>
        </row>
      </sheetData>
      <sheetData sheetId="59">
        <row r="58">
          <cell r="K58">
            <v>80</v>
          </cell>
        </row>
        <row r="99">
          <cell r="K99">
            <v>80</v>
          </cell>
          <cell r="N99">
            <v>80</v>
          </cell>
        </row>
      </sheetData>
      <sheetData sheetId="60">
        <row r="58">
          <cell r="E58">
            <v>14712.93</v>
          </cell>
        </row>
        <row r="59">
          <cell r="E59">
            <v>1509.17</v>
          </cell>
        </row>
      </sheetData>
      <sheetData sheetId="61"/>
      <sheetData sheetId="62"/>
      <sheetData sheetId="63">
        <row r="66">
          <cell r="H66">
            <v>3429.8</v>
          </cell>
        </row>
        <row r="99">
          <cell r="D99">
            <v>3034.4</v>
          </cell>
          <cell r="E99">
            <v>2000</v>
          </cell>
          <cell r="H99">
            <v>3429.8</v>
          </cell>
          <cell r="K99">
            <v>0</v>
          </cell>
        </row>
        <row r="100">
          <cell r="D100">
            <v>1960</v>
          </cell>
        </row>
        <row r="101">
          <cell r="D101">
            <v>191</v>
          </cell>
        </row>
        <row r="102">
          <cell r="D102">
            <v>332</v>
          </cell>
        </row>
        <row r="104">
          <cell r="D104">
            <v>236</v>
          </cell>
        </row>
        <row r="105">
          <cell r="D105">
            <v>315.39999999999998</v>
          </cell>
        </row>
      </sheetData>
      <sheetData sheetId="64">
        <row r="4">
          <cell r="B4">
            <v>1689.7</v>
          </cell>
          <cell r="C4">
            <v>5870.6</v>
          </cell>
          <cell r="D4">
            <v>1037.2</v>
          </cell>
          <cell r="E4">
            <v>1569.9</v>
          </cell>
          <cell r="F4">
            <v>607.29999999999995</v>
          </cell>
          <cell r="G4">
            <v>408.4</v>
          </cell>
          <cell r="H4">
            <v>774.6</v>
          </cell>
          <cell r="I4">
            <v>736.2</v>
          </cell>
          <cell r="J4">
            <v>1253.7</v>
          </cell>
          <cell r="K4">
            <v>1140.3</v>
          </cell>
        </row>
        <row r="19">
          <cell r="B19">
            <v>176.6</v>
          </cell>
          <cell r="C19">
            <v>176.6</v>
          </cell>
          <cell r="D19">
            <v>70.7</v>
          </cell>
          <cell r="E19">
            <v>176.6</v>
          </cell>
          <cell r="F19">
            <v>70.7</v>
          </cell>
          <cell r="G19">
            <v>70.599999999999994</v>
          </cell>
          <cell r="H19">
            <v>70.599999999999994</v>
          </cell>
          <cell r="I19">
            <v>70.599999999999994</v>
          </cell>
          <cell r="J19">
            <v>70.599999999999994</v>
          </cell>
          <cell r="K19">
            <v>70.599999999999994</v>
          </cell>
        </row>
      </sheetData>
      <sheetData sheetId="65">
        <row r="5">
          <cell r="L5">
            <v>15087.9</v>
          </cell>
        </row>
      </sheetData>
      <sheetData sheetId="66">
        <row r="62">
          <cell r="F62">
            <v>0</v>
          </cell>
        </row>
        <row r="99">
          <cell r="C99">
            <v>15087.9</v>
          </cell>
          <cell r="D99">
            <v>0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tabSelected="1" view="pageBreakPreview" zoomScale="60" workbookViewId="0">
      <selection activeCell="E3" sqref="E3"/>
    </sheetView>
  </sheetViews>
  <sheetFormatPr defaultColWidth="9.109375" defaultRowHeight="14.4" x14ac:dyDescent="0.3"/>
  <cols>
    <col min="1" max="1" width="31.88671875" style="86" customWidth="1"/>
    <col min="2" max="2" width="10.88671875" style="86" customWidth="1"/>
    <col min="3" max="3" width="11.5546875" style="86" customWidth="1"/>
    <col min="4" max="4" width="14.33203125" style="86" customWidth="1"/>
    <col min="5" max="5" width="12.5546875" style="86" customWidth="1"/>
    <col min="6" max="6" width="21.88671875" style="86" customWidth="1"/>
    <col min="7" max="8" width="9.109375" style="86"/>
    <col min="9" max="9" width="13.5546875" style="86" customWidth="1"/>
    <col min="10" max="16384" width="9.109375" style="86"/>
  </cols>
  <sheetData>
    <row r="1" spans="1:8" x14ac:dyDescent="0.3">
      <c r="A1" s="1"/>
      <c r="B1" s="1"/>
      <c r="C1" s="1"/>
      <c r="D1" s="2" t="s">
        <v>67</v>
      </c>
      <c r="E1" s="2"/>
      <c r="F1" s="2"/>
      <c r="G1" s="1"/>
      <c r="H1" s="1"/>
    </row>
    <row r="2" spans="1:8" x14ac:dyDescent="0.3">
      <c r="A2" s="1"/>
      <c r="B2" s="1"/>
      <c r="C2" s="1"/>
      <c r="D2" s="2" t="s">
        <v>91</v>
      </c>
      <c r="E2" s="2"/>
      <c r="F2" s="2"/>
      <c r="G2" s="1"/>
      <c r="H2" s="1"/>
    </row>
    <row r="3" spans="1:8" x14ac:dyDescent="0.3">
      <c r="A3" s="1"/>
      <c r="B3" s="1"/>
      <c r="C3" s="1"/>
      <c r="D3" s="1"/>
      <c r="E3" s="1" t="s">
        <v>90</v>
      </c>
      <c r="F3" s="1"/>
      <c r="G3" s="1"/>
      <c r="H3" s="1"/>
    </row>
    <row r="4" spans="1:8" x14ac:dyDescent="0.3">
      <c r="A4" s="186" t="s">
        <v>92</v>
      </c>
      <c r="B4" s="186"/>
      <c r="C4" s="186"/>
      <c r="D4" s="186"/>
      <c r="E4" s="186"/>
      <c r="F4" s="186"/>
      <c r="G4" s="186"/>
      <c r="H4" s="186"/>
    </row>
    <row r="5" spans="1:8" x14ac:dyDescent="0.3">
      <c r="A5" s="186" t="s">
        <v>64</v>
      </c>
      <c r="B5" s="186"/>
      <c r="C5" s="186"/>
      <c r="D5" s="186"/>
      <c r="E5" s="186"/>
      <c r="F5" s="186"/>
      <c r="G5" s="186"/>
      <c r="H5" s="186"/>
    </row>
    <row r="6" spans="1:8" x14ac:dyDescent="0.3">
      <c r="A6" s="1"/>
      <c r="B6" s="1"/>
      <c r="C6" s="1"/>
      <c r="D6" s="1"/>
      <c r="E6" s="1"/>
      <c r="F6" s="3" t="s">
        <v>93</v>
      </c>
      <c r="G6" s="1"/>
      <c r="H6" s="1"/>
    </row>
    <row r="7" spans="1:8" ht="15" customHeight="1" x14ac:dyDescent="0.3">
      <c r="A7" s="187" t="s">
        <v>94</v>
      </c>
      <c r="B7" s="187" t="s">
        <v>95</v>
      </c>
      <c r="C7" s="187" t="s">
        <v>96</v>
      </c>
      <c r="D7" s="187" t="s">
        <v>97</v>
      </c>
      <c r="E7" s="187" t="s">
        <v>98</v>
      </c>
      <c r="F7" s="187" t="s">
        <v>65</v>
      </c>
      <c r="G7" s="1"/>
      <c r="H7" s="1"/>
    </row>
    <row r="8" spans="1:8" ht="33" customHeight="1" x14ac:dyDescent="0.3">
      <c r="A8" s="188"/>
      <c r="B8" s="188"/>
      <c r="C8" s="188"/>
      <c r="D8" s="188"/>
      <c r="E8" s="188"/>
      <c r="F8" s="188"/>
      <c r="G8" s="1"/>
      <c r="H8" s="1"/>
    </row>
    <row r="9" spans="1:8" x14ac:dyDescent="0.3">
      <c r="A9" s="167" t="s">
        <v>99</v>
      </c>
      <c r="B9" s="168"/>
      <c r="C9" s="168"/>
      <c r="D9" s="168"/>
      <c r="E9" s="169"/>
      <c r="F9" s="97">
        <f>SUM(F10+F21+F26+F41+F45+F34)</f>
        <v>32449.889999999996</v>
      </c>
      <c r="G9" s="1"/>
      <c r="H9" s="1"/>
    </row>
    <row r="10" spans="1:8" x14ac:dyDescent="0.3">
      <c r="A10" s="170" t="s">
        <v>100</v>
      </c>
      <c r="B10" s="4">
        <v>300</v>
      </c>
      <c r="C10" s="5" t="s">
        <v>101</v>
      </c>
      <c r="D10" s="5" t="s">
        <v>102</v>
      </c>
      <c r="E10" s="5" t="s">
        <v>103</v>
      </c>
      <c r="F10" s="98">
        <f>SUM(F11:F20)</f>
        <v>17306.899999999998</v>
      </c>
      <c r="G10" s="1"/>
      <c r="H10" s="1"/>
    </row>
    <row r="11" spans="1:8" x14ac:dyDescent="0.3">
      <c r="A11" s="171"/>
      <c r="B11" s="4">
        <v>300</v>
      </c>
      <c r="C11" s="5" t="s">
        <v>104</v>
      </c>
      <c r="D11" s="5" t="s">
        <v>105</v>
      </c>
      <c r="E11" s="5" t="s">
        <v>106</v>
      </c>
      <c r="F11" s="98">
        <f>SUM('[1]Общегос вопр'!C5)</f>
        <v>1197.81</v>
      </c>
      <c r="G11" s="1"/>
      <c r="H11" s="1"/>
    </row>
    <row r="12" spans="1:8" x14ac:dyDescent="0.3">
      <c r="A12" s="171"/>
      <c r="B12" s="4">
        <v>300</v>
      </c>
      <c r="C12" s="5" t="s">
        <v>107</v>
      </c>
      <c r="D12" s="5" t="s">
        <v>108</v>
      </c>
      <c r="E12" s="5" t="s">
        <v>106</v>
      </c>
      <c r="F12" s="98">
        <f>SUM('[1]Общегос вопр'!J99)</f>
        <v>899.64</v>
      </c>
      <c r="G12" s="1"/>
      <c r="H12" s="1"/>
    </row>
    <row r="13" spans="1:8" x14ac:dyDescent="0.3">
      <c r="A13" s="171"/>
      <c r="B13" s="4">
        <v>300</v>
      </c>
      <c r="C13" s="5" t="s">
        <v>109</v>
      </c>
      <c r="D13" s="5" t="s">
        <v>53</v>
      </c>
      <c r="E13" s="5" t="s">
        <v>110</v>
      </c>
      <c r="F13" s="98">
        <f>SUM('[1]Общегос вопр'!Y99)</f>
        <v>3.8</v>
      </c>
      <c r="G13" s="1"/>
      <c r="H13" s="1"/>
    </row>
    <row r="14" spans="1:8" x14ac:dyDescent="0.3">
      <c r="A14" s="171"/>
      <c r="B14" s="4">
        <v>300</v>
      </c>
      <c r="C14" s="5" t="s">
        <v>111</v>
      </c>
      <c r="D14" s="5" t="s">
        <v>112</v>
      </c>
      <c r="E14" s="5" t="s">
        <v>113</v>
      </c>
      <c r="F14" s="98">
        <f>SUM('[1]Общегос вопр'!N99)</f>
        <v>500</v>
      </c>
      <c r="G14" s="1"/>
      <c r="H14" s="1"/>
    </row>
    <row r="15" spans="1:8" x14ac:dyDescent="0.3">
      <c r="A15" s="171"/>
      <c r="B15" s="4">
        <v>300</v>
      </c>
      <c r="C15" s="5" t="s">
        <v>114</v>
      </c>
      <c r="D15" s="5" t="s">
        <v>115</v>
      </c>
      <c r="E15" s="5" t="s">
        <v>106</v>
      </c>
      <c r="F15" s="98">
        <f>SUM('[1]Общегос вопр'!S6+'[1]Общегос вопр'!S8+'[1]Общегос вопр'!S11+'[1]Общегос вопр'!S18)</f>
        <v>7847.3600000000006</v>
      </c>
      <c r="G15" s="1"/>
      <c r="H15" s="1"/>
    </row>
    <row r="16" spans="1:8" x14ac:dyDescent="0.3">
      <c r="A16" s="171"/>
      <c r="B16" s="4">
        <v>300</v>
      </c>
      <c r="C16" s="5" t="s">
        <v>114</v>
      </c>
      <c r="D16" s="5" t="s">
        <v>115</v>
      </c>
      <c r="E16" s="5" t="s">
        <v>110</v>
      </c>
      <c r="F16" s="98">
        <f>SUM('[1]Общегос вопр'!S12-'[1]Общегос вопр'!S17-'[1]Общегос вопр'!S28+'[1]Общегос вопр'!S71-'[1]Общегос вопр'!S73-'[1]Общегос вопр'!S74+'[1]Общегос вопр'!S79-'[1]Общегос вопр'!S77)</f>
        <v>6413.99</v>
      </c>
      <c r="G16" s="1"/>
      <c r="H16" s="1"/>
    </row>
    <row r="17" spans="1:9" x14ac:dyDescent="0.3">
      <c r="A17" s="171"/>
      <c r="B17" s="4">
        <v>300</v>
      </c>
      <c r="C17" s="5" t="s">
        <v>114</v>
      </c>
      <c r="D17" s="5" t="s">
        <v>115</v>
      </c>
      <c r="E17" s="5" t="s">
        <v>113</v>
      </c>
      <c r="F17" s="98">
        <f>SUM('[1]Общегос вопр'!S73+'[1]Общегос вопр'!S74+'[1]Общегос вопр'!S77)</f>
        <v>83</v>
      </c>
      <c r="G17" s="1"/>
      <c r="H17" s="1"/>
      <c r="I17" s="87"/>
    </row>
    <row r="18" spans="1:9" x14ac:dyDescent="0.3">
      <c r="A18" s="171"/>
      <c r="B18" s="4">
        <v>300</v>
      </c>
      <c r="C18" s="5" t="s">
        <v>114</v>
      </c>
      <c r="D18" s="5" t="s">
        <v>116</v>
      </c>
      <c r="E18" s="5" t="s">
        <v>106</v>
      </c>
      <c r="F18" s="98">
        <f>SUM('[1]Общегос вопр'!Z99)</f>
        <v>251.29999999999998</v>
      </c>
      <c r="G18" s="1"/>
      <c r="H18" s="1"/>
      <c r="I18" s="87"/>
    </row>
    <row r="19" spans="1:9" x14ac:dyDescent="0.3">
      <c r="A19" s="171"/>
      <c r="B19" s="4">
        <v>300</v>
      </c>
      <c r="C19" s="5" t="s">
        <v>114</v>
      </c>
      <c r="D19" s="5" t="s">
        <v>117</v>
      </c>
      <c r="E19" s="5" t="s">
        <v>110</v>
      </c>
      <c r="F19" s="98">
        <f>SUM('[1]Общегос вопр'!AJ99)</f>
        <v>100</v>
      </c>
      <c r="G19" s="1"/>
      <c r="H19" s="1"/>
      <c r="I19" s="87"/>
    </row>
    <row r="20" spans="1:9" x14ac:dyDescent="0.3">
      <c r="A20" s="171"/>
      <c r="B20" s="4">
        <v>300</v>
      </c>
      <c r="C20" s="5" t="s">
        <v>114</v>
      </c>
      <c r="D20" s="5" t="s">
        <v>118</v>
      </c>
      <c r="E20" s="5" t="s">
        <v>110</v>
      </c>
      <c r="F20" s="98">
        <f>SUM('[1]Общегос вопр'!AC99)</f>
        <v>10</v>
      </c>
      <c r="G20" s="1"/>
      <c r="H20" s="1"/>
      <c r="I20" s="87"/>
    </row>
    <row r="21" spans="1:9" x14ac:dyDescent="0.3">
      <c r="A21" s="189" t="s">
        <v>119</v>
      </c>
      <c r="B21" s="4">
        <v>300</v>
      </c>
      <c r="C21" s="5" t="s">
        <v>120</v>
      </c>
      <c r="D21" s="5" t="s">
        <v>102</v>
      </c>
      <c r="E21" s="5" t="s">
        <v>103</v>
      </c>
      <c r="F21" s="98">
        <f>SUM(F22:F25)</f>
        <v>1178.5900000000001</v>
      </c>
      <c r="G21" s="1"/>
      <c r="H21" s="1"/>
      <c r="I21" s="87"/>
    </row>
    <row r="22" spans="1:9" x14ac:dyDescent="0.3">
      <c r="A22" s="190"/>
      <c r="B22" s="4">
        <v>300</v>
      </c>
      <c r="C22" s="5" t="s">
        <v>120</v>
      </c>
      <c r="D22" s="5" t="s">
        <v>121</v>
      </c>
      <c r="E22" s="5" t="s">
        <v>106</v>
      </c>
      <c r="F22" s="98">
        <f>SUM('[1]Общегос вопр'!E5+'[1]Общегос вопр'!E17)</f>
        <v>243.44000000000003</v>
      </c>
      <c r="G22" s="1"/>
      <c r="H22" s="1"/>
      <c r="I22" s="87"/>
    </row>
    <row r="23" spans="1:9" x14ac:dyDescent="0.3">
      <c r="A23" s="190"/>
      <c r="B23" s="4">
        <v>300</v>
      </c>
      <c r="C23" s="5" t="s">
        <v>120</v>
      </c>
      <c r="D23" s="5" t="s">
        <v>121</v>
      </c>
      <c r="E23" s="5" t="s">
        <v>110</v>
      </c>
      <c r="F23" s="98">
        <f>SUM('[1]Общегос вопр'!E13+'[1]Общегос вопр'!E20+'[1]Общегос вопр'!E26+'[1]Общегос вопр'!E27+'[1]Общегос вопр'!E33+'[1]Общегос вопр'!E78+'[1]Общегос вопр'!E79)</f>
        <v>173.5</v>
      </c>
      <c r="G23" s="1"/>
      <c r="H23" s="1"/>
      <c r="I23" s="87"/>
    </row>
    <row r="24" spans="1:9" x14ac:dyDescent="0.3">
      <c r="A24" s="190"/>
      <c r="B24" s="4">
        <v>300</v>
      </c>
      <c r="C24" s="5" t="s">
        <v>120</v>
      </c>
      <c r="D24" s="5" t="s">
        <v>121</v>
      </c>
      <c r="E24" s="5" t="s">
        <v>113</v>
      </c>
      <c r="F24" s="98">
        <f>SUM('[1]Общегос вопр'!E73+'[1]Общегос вопр'!E74+'[1]Общегос вопр'!E77)</f>
        <v>16</v>
      </c>
      <c r="G24" s="1"/>
      <c r="H24" s="1"/>
      <c r="I24" s="87"/>
    </row>
    <row r="25" spans="1:9" x14ac:dyDescent="0.3">
      <c r="A25" s="190"/>
      <c r="B25" s="4">
        <v>300</v>
      </c>
      <c r="C25" s="5" t="s">
        <v>120</v>
      </c>
      <c r="D25" s="5" t="s">
        <v>122</v>
      </c>
      <c r="E25" s="5" t="s">
        <v>106</v>
      </c>
      <c r="F25" s="98">
        <f>SUM('[1]Общегос вопр'!D5)</f>
        <v>745.65</v>
      </c>
      <c r="G25" s="1"/>
      <c r="H25" s="1"/>
    </row>
    <row r="26" spans="1:9" x14ac:dyDescent="0.3">
      <c r="A26" s="170" t="s">
        <v>123</v>
      </c>
      <c r="B26" s="4">
        <v>300</v>
      </c>
      <c r="C26" s="5" t="s">
        <v>101</v>
      </c>
      <c r="D26" s="5" t="s">
        <v>102</v>
      </c>
      <c r="E26" s="5" t="s">
        <v>103</v>
      </c>
      <c r="F26" s="98">
        <f>SUM(F27:F33)</f>
        <v>6628.21</v>
      </c>
      <c r="G26" s="1"/>
      <c r="H26" s="1"/>
    </row>
    <row r="27" spans="1:9" x14ac:dyDescent="0.3">
      <c r="A27" s="171"/>
      <c r="B27" s="4">
        <v>300</v>
      </c>
      <c r="C27" s="5" t="s">
        <v>107</v>
      </c>
      <c r="D27" s="5" t="s">
        <v>124</v>
      </c>
      <c r="E27" s="5" t="s">
        <v>106</v>
      </c>
      <c r="F27" s="98">
        <f>SUM('[1]Общегос вопр'!G99)</f>
        <v>930.42000000000007</v>
      </c>
      <c r="G27" s="1"/>
      <c r="H27" s="1"/>
    </row>
    <row r="28" spans="1:9" x14ac:dyDescent="0.3">
      <c r="A28" s="171"/>
      <c r="B28" s="4">
        <v>300</v>
      </c>
      <c r="C28" s="5" t="s">
        <v>125</v>
      </c>
      <c r="D28" s="5" t="s">
        <v>126</v>
      </c>
      <c r="E28" s="5" t="s">
        <v>106</v>
      </c>
      <c r="F28" s="98">
        <f>SUM('[1]Общегос вопр'!L5+'[1]Общегос вопр'!L17)</f>
        <v>2830.75</v>
      </c>
      <c r="G28" s="1"/>
      <c r="H28" s="1"/>
    </row>
    <row r="29" spans="1:9" x14ac:dyDescent="0.3">
      <c r="A29" s="171"/>
      <c r="B29" s="4">
        <v>300</v>
      </c>
      <c r="C29" s="5" t="s">
        <v>125</v>
      </c>
      <c r="D29" s="5" t="s">
        <v>126</v>
      </c>
      <c r="E29" s="5" t="s">
        <v>110</v>
      </c>
      <c r="F29" s="98">
        <f>SUM('[1]Общегос вопр'!L13+'[1]Общегос вопр'!L26+'[1]Общегос вопр'!L27+'[1]Общегос вопр'!L33+'[1]Общегос вопр'!L78+'[1]Общегос вопр'!L80+'[1]Общегос вопр'!L86)</f>
        <v>697.5</v>
      </c>
      <c r="G29" s="1"/>
      <c r="H29" s="1"/>
    </row>
    <row r="30" spans="1:9" x14ac:dyDescent="0.3">
      <c r="A30" s="171"/>
      <c r="B30" s="4">
        <v>300</v>
      </c>
      <c r="C30" s="5" t="s">
        <v>125</v>
      </c>
      <c r="D30" s="5" t="s">
        <v>126</v>
      </c>
      <c r="E30" s="5" t="s">
        <v>113</v>
      </c>
      <c r="F30" s="98">
        <f>SUM('[1]Общегос вопр'!L73+'[1]Общегос вопр'!L74+'[1]Общегос вопр'!L77)</f>
        <v>11</v>
      </c>
      <c r="G30" s="1"/>
      <c r="H30" s="1"/>
    </row>
    <row r="31" spans="1:9" x14ac:dyDescent="0.3">
      <c r="A31" s="171"/>
      <c r="B31" s="4">
        <v>300</v>
      </c>
      <c r="C31" s="5" t="s">
        <v>125</v>
      </c>
      <c r="D31" s="5" t="s">
        <v>127</v>
      </c>
      <c r="E31" s="5" t="s">
        <v>110</v>
      </c>
      <c r="F31" s="98">
        <f>SUM('[1]Общегос вопр'!AE99)</f>
        <v>111.24</v>
      </c>
      <c r="G31" s="1"/>
      <c r="H31" s="1"/>
    </row>
    <row r="32" spans="1:9" x14ac:dyDescent="0.3">
      <c r="A32" s="171"/>
      <c r="B32" s="4">
        <v>300</v>
      </c>
      <c r="C32" s="5" t="s">
        <v>114</v>
      </c>
      <c r="D32" s="5" t="s">
        <v>128</v>
      </c>
      <c r="E32" s="5" t="s">
        <v>129</v>
      </c>
      <c r="F32" s="98">
        <f>SUM('[1]Общегос вопр'!T58)</f>
        <v>1812.5</v>
      </c>
      <c r="G32" s="1"/>
      <c r="H32" s="1"/>
    </row>
    <row r="33" spans="1:8" x14ac:dyDescent="0.3">
      <c r="A33" s="174"/>
      <c r="B33" s="4">
        <v>300</v>
      </c>
      <c r="C33" s="5" t="s">
        <v>114</v>
      </c>
      <c r="D33" s="5" t="s">
        <v>128</v>
      </c>
      <c r="E33" s="5" t="s">
        <v>129</v>
      </c>
      <c r="F33" s="98">
        <f>SUM('[1]Общегос вопр'!T59)</f>
        <v>234.8</v>
      </c>
      <c r="G33" s="1"/>
      <c r="H33" s="1"/>
    </row>
    <row r="34" spans="1:8" x14ac:dyDescent="0.3">
      <c r="A34" s="170" t="s">
        <v>130</v>
      </c>
      <c r="B34" s="4">
        <v>300</v>
      </c>
      <c r="C34" s="5" t="s">
        <v>125</v>
      </c>
      <c r="D34" s="5" t="s">
        <v>102</v>
      </c>
      <c r="E34" s="5" t="s">
        <v>103</v>
      </c>
      <c r="F34" s="98">
        <f>SUM(F35:F40)</f>
        <v>1531.04</v>
      </c>
      <c r="G34" s="1"/>
      <c r="H34" s="1"/>
    </row>
    <row r="35" spans="1:8" x14ac:dyDescent="0.3">
      <c r="A35" s="171"/>
      <c r="B35" s="4">
        <v>300</v>
      </c>
      <c r="C35" s="5" t="s">
        <v>125</v>
      </c>
      <c r="D35" s="5" t="s">
        <v>131</v>
      </c>
      <c r="E35" s="5" t="s">
        <v>106</v>
      </c>
      <c r="F35" s="98">
        <f>SUM('[1]Общегос вопр'!O6+'[1]Общегос вопр'!O8+'[1]Общегос вопр'!O11+'[1]Общегос вопр'!O18)</f>
        <v>162.24</v>
      </c>
      <c r="G35" s="1"/>
      <c r="H35" s="1"/>
    </row>
    <row r="36" spans="1:8" x14ac:dyDescent="0.3">
      <c r="A36" s="171"/>
      <c r="B36" s="4">
        <v>300</v>
      </c>
      <c r="C36" s="5" t="s">
        <v>125</v>
      </c>
      <c r="D36" s="5" t="s">
        <v>131</v>
      </c>
      <c r="E36" s="5" t="s">
        <v>110</v>
      </c>
      <c r="F36" s="98">
        <f>SUM('[1]Общегос вопр'!O14+'[1]Общегос вопр'!O33+'[1]Общегос вопр'!O78+'[1]Общегос вопр'!O79)</f>
        <v>70.099999999999994</v>
      </c>
      <c r="G36" s="1"/>
      <c r="H36" s="1"/>
    </row>
    <row r="37" spans="1:8" x14ac:dyDescent="0.3">
      <c r="A37" s="171"/>
      <c r="B37" s="4">
        <v>300</v>
      </c>
      <c r="C37" s="5" t="s">
        <v>125</v>
      </c>
      <c r="D37" s="5" t="s">
        <v>131</v>
      </c>
      <c r="E37" s="5" t="s">
        <v>113</v>
      </c>
      <c r="F37" s="98">
        <f>SUM('[1]Общегос вопр'!O74)</f>
        <v>1.5</v>
      </c>
      <c r="G37" s="1"/>
      <c r="H37" s="1"/>
    </row>
    <row r="38" spans="1:8" x14ac:dyDescent="0.3">
      <c r="A38" s="171"/>
      <c r="B38" s="4">
        <v>300</v>
      </c>
      <c r="C38" s="5" t="s">
        <v>125</v>
      </c>
      <c r="D38" s="5" t="s">
        <v>132</v>
      </c>
      <c r="E38" s="5" t="s">
        <v>106</v>
      </c>
      <c r="F38" s="98">
        <f>SUM('[1]Общегос вопр'!P6+'[1]Общегос вопр'!P8+'[1]Общегос вопр'!P11+'[1]Общегос вопр'!P18)</f>
        <v>397</v>
      </c>
      <c r="G38" s="1"/>
      <c r="H38" s="1"/>
    </row>
    <row r="39" spans="1:8" x14ac:dyDescent="0.3">
      <c r="A39" s="171"/>
      <c r="B39" s="4">
        <v>300</v>
      </c>
      <c r="C39" s="5" t="s">
        <v>125</v>
      </c>
      <c r="D39" s="5" t="s">
        <v>132</v>
      </c>
      <c r="E39" s="5" t="s">
        <v>110</v>
      </c>
      <c r="F39" s="98">
        <f>SUM('[1]Общегос вопр'!P13+'[1]Общегос вопр'!P27+'[1]Общегос вопр'!P33+'[1]Общегос вопр'!P78+'[1]Общегос вопр'!P79)</f>
        <v>186.5</v>
      </c>
      <c r="G39" s="1"/>
      <c r="H39" s="1"/>
    </row>
    <row r="40" spans="1:8" x14ac:dyDescent="0.3">
      <c r="A40" s="171"/>
      <c r="B40" s="4">
        <v>300</v>
      </c>
      <c r="C40" s="5" t="s">
        <v>125</v>
      </c>
      <c r="D40" s="5" t="s">
        <v>133</v>
      </c>
      <c r="E40" s="5" t="s">
        <v>106</v>
      </c>
      <c r="F40" s="98">
        <f>SUM('[1]Общегос вопр'!Q6+'[1]Общегос вопр'!Q11)</f>
        <v>713.7</v>
      </c>
      <c r="G40" s="1"/>
      <c r="H40" s="1"/>
    </row>
    <row r="41" spans="1:8" x14ac:dyDescent="0.3">
      <c r="A41" s="170" t="s">
        <v>134</v>
      </c>
      <c r="B41" s="4">
        <v>300</v>
      </c>
      <c r="C41" s="5" t="s">
        <v>101</v>
      </c>
      <c r="D41" s="5" t="s">
        <v>102</v>
      </c>
      <c r="E41" s="5" t="s">
        <v>103</v>
      </c>
      <c r="F41" s="98">
        <f>SUM(F42:F44)</f>
        <v>5486.19</v>
      </c>
      <c r="G41" s="1"/>
      <c r="H41" s="1"/>
    </row>
    <row r="42" spans="1:8" x14ac:dyDescent="0.3">
      <c r="A42" s="171"/>
      <c r="B42" s="4">
        <v>300</v>
      </c>
      <c r="C42" s="5" t="s">
        <v>114</v>
      </c>
      <c r="D42" s="5" t="s">
        <v>135</v>
      </c>
      <c r="E42" s="5" t="s">
        <v>106</v>
      </c>
      <c r="F42" s="98">
        <f>SUM('[1]Прилож 3 2'!F55+'[1]Прилож 3 2'!F56)</f>
        <v>4338.3</v>
      </c>
      <c r="G42" s="1"/>
      <c r="H42" s="1"/>
    </row>
    <row r="43" spans="1:8" x14ac:dyDescent="0.3">
      <c r="A43" s="171"/>
      <c r="B43" s="4">
        <v>300</v>
      </c>
      <c r="C43" s="5" t="s">
        <v>114</v>
      </c>
      <c r="D43" s="5" t="s">
        <v>135</v>
      </c>
      <c r="E43" s="5" t="s">
        <v>110</v>
      </c>
      <c r="F43" s="98">
        <f>SUM('[1]Общегос вопр'!U12-'[1]Общегос вопр'!U17+'[1]Общегос вопр'!U71-'[1]Общегос вопр'!U73-'[1]Общегос вопр'!U74+'[1]Общегос вопр'!U79-'[1]Общегос вопр'!U46)</f>
        <v>1019.69</v>
      </c>
      <c r="G43" s="1"/>
      <c r="H43" s="1"/>
    </row>
    <row r="44" spans="1:8" x14ac:dyDescent="0.3">
      <c r="A44" s="171"/>
      <c r="B44" s="4">
        <v>300</v>
      </c>
      <c r="C44" s="5" t="s">
        <v>114</v>
      </c>
      <c r="D44" s="5" t="s">
        <v>135</v>
      </c>
      <c r="E44" s="5" t="s">
        <v>113</v>
      </c>
      <c r="F44" s="98">
        <f>SUM('[1]Прилож 3 2'!F58+'[1]Прилож 3 2'!F59)</f>
        <v>128.19999999999999</v>
      </c>
      <c r="G44" s="1"/>
      <c r="H44" s="1"/>
    </row>
    <row r="45" spans="1:8" ht="45" customHeight="1" x14ac:dyDescent="0.3">
      <c r="A45" s="7" t="s">
        <v>136</v>
      </c>
      <c r="B45" s="4">
        <v>300</v>
      </c>
      <c r="C45" s="5" t="s">
        <v>107</v>
      </c>
      <c r="D45" s="5" t="s">
        <v>137</v>
      </c>
      <c r="E45" s="5" t="s">
        <v>106</v>
      </c>
      <c r="F45" s="98">
        <f>SUM('[1]Общегос вопр'!I99)</f>
        <v>318.95999999999998</v>
      </c>
      <c r="G45" s="1"/>
      <c r="H45" s="1"/>
    </row>
    <row r="46" spans="1:8" x14ac:dyDescent="0.3">
      <c r="A46" s="167" t="s">
        <v>138</v>
      </c>
      <c r="B46" s="168"/>
      <c r="C46" s="168"/>
      <c r="D46" s="168"/>
      <c r="E46" s="169"/>
      <c r="F46" s="99">
        <f>SUM(F47)</f>
        <v>1024.2</v>
      </c>
      <c r="G46" s="1"/>
      <c r="H46" s="1"/>
    </row>
    <row r="47" spans="1:8" ht="50.25" customHeight="1" x14ac:dyDescent="0.3">
      <c r="A47" s="8" t="s">
        <v>139</v>
      </c>
      <c r="B47" s="4">
        <v>300</v>
      </c>
      <c r="C47" s="5" t="s">
        <v>140</v>
      </c>
      <c r="D47" s="5" t="s">
        <v>141</v>
      </c>
      <c r="E47" s="5" t="s">
        <v>142</v>
      </c>
      <c r="F47" s="98">
        <f>SUM('[1]Нац оборона'!C99)</f>
        <v>1024.2</v>
      </c>
      <c r="G47" s="1"/>
      <c r="H47" s="1"/>
    </row>
    <row r="48" spans="1:8" x14ac:dyDescent="0.3">
      <c r="A48" s="175" t="s">
        <v>143</v>
      </c>
      <c r="B48" s="176"/>
      <c r="C48" s="176"/>
      <c r="D48" s="176"/>
      <c r="E48" s="177"/>
      <c r="F48" s="99">
        <f>SUM(F49)</f>
        <v>1261.76</v>
      </c>
      <c r="G48" s="1"/>
      <c r="H48" s="1"/>
    </row>
    <row r="49" spans="1:8" ht="15" customHeight="1" x14ac:dyDescent="0.3">
      <c r="A49" s="178" t="s">
        <v>100</v>
      </c>
      <c r="B49" s="9">
        <v>300</v>
      </c>
      <c r="C49" s="10" t="s">
        <v>101</v>
      </c>
      <c r="D49" s="10" t="s">
        <v>102</v>
      </c>
      <c r="E49" s="10" t="s">
        <v>103</v>
      </c>
      <c r="F49" s="98">
        <f>SUM(F50:F54)</f>
        <v>1261.76</v>
      </c>
      <c r="G49" s="1"/>
      <c r="H49" s="1"/>
    </row>
    <row r="50" spans="1:8" ht="18.75" customHeight="1" x14ac:dyDescent="0.3">
      <c r="A50" s="179"/>
      <c r="B50" s="4">
        <v>300</v>
      </c>
      <c r="C50" s="5" t="s">
        <v>144</v>
      </c>
      <c r="D50" s="5" t="s">
        <v>145</v>
      </c>
      <c r="E50" s="5" t="s">
        <v>106</v>
      </c>
      <c r="F50" s="98">
        <f>SUM('[1]нац безопас'!F99)</f>
        <v>941.76</v>
      </c>
      <c r="G50" s="1"/>
      <c r="H50" s="1"/>
    </row>
    <row r="51" spans="1:8" x14ac:dyDescent="0.3">
      <c r="A51" s="179"/>
      <c r="B51" s="4">
        <v>300</v>
      </c>
      <c r="C51" s="5" t="s">
        <v>144</v>
      </c>
      <c r="D51" s="5" t="s">
        <v>146</v>
      </c>
      <c r="E51" s="5" t="s">
        <v>110</v>
      </c>
      <c r="F51" s="98">
        <f>SUM('[1]нац безопас'!E99)</f>
        <v>100</v>
      </c>
      <c r="G51" s="1"/>
      <c r="H51" s="1"/>
    </row>
    <row r="52" spans="1:8" x14ac:dyDescent="0.3">
      <c r="A52" s="179"/>
      <c r="B52" s="4">
        <v>300</v>
      </c>
      <c r="C52" s="5" t="s">
        <v>144</v>
      </c>
      <c r="D52" s="5" t="s">
        <v>147</v>
      </c>
      <c r="E52" s="5" t="s">
        <v>110</v>
      </c>
      <c r="F52" s="98">
        <f>SUM('[1]нац безопас'!G99)</f>
        <v>40</v>
      </c>
      <c r="G52" s="1"/>
      <c r="H52" s="1"/>
    </row>
    <row r="53" spans="1:8" x14ac:dyDescent="0.3">
      <c r="A53" s="179"/>
      <c r="B53" s="4">
        <v>300</v>
      </c>
      <c r="C53" s="5" t="s">
        <v>144</v>
      </c>
      <c r="D53" s="5" t="s">
        <v>148</v>
      </c>
      <c r="E53" s="5" t="s">
        <v>110</v>
      </c>
      <c r="F53" s="98">
        <f>SUM('[1]нац безопас'!H99)</f>
        <v>150</v>
      </c>
      <c r="G53" s="1"/>
      <c r="H53" s="1"/>
    </row>
    <row r="54" spans="1:8" x14ac:dyDescent="0.3">
      <c r="A54" s="180"/>
      <c r="B54" s="4">
        <v>300</v>
      </c>
      <c r="C54" s="5" t="s">
        <v>144</v>
      </c>
      <c r="D54" s="5" t="s">
        <v>149</v>
      </c>
      <c r="E54" s="5" t="s">
        <v>110</v>
      </c>
      <c r="F54" s="98">
        <f>SUM('[1]нац безопас'!I99)</f>
        <v>30</v>
      </c>
      <c r="G54" s="1"/>
      <c r="H54" s="1"/>
    </row>
    <row r="55" spans="1:8" ht="16.5" customHeight="1" x14ac:dyDescent="0.3">
      <c r="A55" s="175" t="s">
        <v>150</v>
      </c>
      <c r="B55" s="176"/>
      <c r="C55" s="176"/>
      <c r="D55" s="176"/>
      <c r="E55" s="177"/>
      <c r="F55" s="100">
        <f>SUM(F56+F63+F68)</f>
        <v>54681.77</v>
      </c>
      <c r="G55" s="1"/>
      <c r="H55" s="1"/>
    </row>
    <row r="56" spans="1:8" x14ac:dyDescent="0.3">
      <c r="A56" s="170" t="s">
        <v>136</v>
      </c>
      <c r="B56" s="9">
        <v>300</v>
      </c>
      <c r="C56" s="5" t="s">
        <v>151</v>
      </c>
      <c r="D56" s="5" t="s">
        <v>102</v>
      </c>
      <c r="E56" s="10" t="s">
        <v>103</v>
      </c>
      <c r="F56" s="101">
        <f>SUM(F57:F62)</f>
        <v>29647.699999999997</v>
      </c>
      <c r="G56" s="1"/>
      <c r="H56" s="1"/>
    </row>
    <row r="57" spans="1:8" x14ac:dyDescent="0.3">
      <c r="A57" s="171"/>
      <c r="B57" s="9">
        <v>300</v>
      </c>
      <c r="C57" s="5" t="s">
        <v>151</v>
      </c>
      <c r="D57" s="5" t="s">
        <v>287</v>
      </c>
      <c r="E57" s="10" t="s">
        <v>110</v>
      </c>
      <c r="F57" s="101">
        <f>SUM('[1]сельское хоз'!AP99)</f>
        <v>27</v>
      </c>
      <c r="G57" s="1"/>
      <c r="H57" s="1"/>
    </row>
    <row r="58" spans="1:8" x14ac:dyDescent="0.3">
      <c r="A58" s="171"/>
      <c r="B58" s="4">
        <v>300</v>
      </c>
      <c r="C58" s="5" t="s">
        <v>151</v>
      </c>
      <c r="D58" s="5" t="s">
        <v>152</v>
      </c>
      <c r="E58" s="5" t="s">
        <v>106</v>
      </c>
      <c r="F58" s="98">
        <f>SUM('[1]сельское хоз'!AQ6+'[1]сельское хоз'!AQ8+'[1]сельское хоз'!AQ11+'[1]сельское хоз'!AQ43)</f>
        <v>3306.6000000000004</v>
      </c>
      <c r="G58" s="1"/>
      <c r="H58" s="1"/>
    </row>
    <row r="59" spans="1:8" x14ac:dyDescent="0.3">
      <c r="A59" s="171"/>
      <c r="B59" s="4">
        <v>300</v>
      </c>
      <c r="C59" s="5" t="s">
        <v>151</v>
      </c>
      <c r="D59" s="5" t="s">
        <v>152</v>
      </c>
      <c r="E59" s="5" t="s">
        <v>110</v>
      </c>
      <c r="F59" s="98">
        <f>SUM('[1]сельское хоз'!AQ13+'[1]сельское хоз'!AQ20+'[1]сельское хоз'!AQ27+'[1]сельское хоз'!AQ35+'[1]сельское хоз'!AQ79)</f>
        <v>371.70000000000005</v>
      </c>
      <c r="G59" s="1"/>
      <c r="H59" s="1"/>
    </row>
    <row r="60" spans="1:8" x14ac:dyDescent="0.3">
      <c r="A60" s="171"/>
      <c r="B60" s="4">
        <v>300</v>
      </c>
      <c r="C60" s="5" t="s">
        <v>151</v>
      </c>
      <c r="D60" s="5" t="s">
        <v>152</v>
      </c>
      <c r="E60" s="5" t="s">
        <v>113</v>
      </c>
      <c r="F60" s="98">
        <f>SUM('[1]сельское хоз'!AQ73:AQ75)</f>
        <v>9.8000000000000007</v>
      </c>
      <c r="G60" s="1"/>
      <c r="H60" s="1"/>
    </row>
    <row r="61" spans="1:8" x14ac:dyDescent="0.3">
      <c r="A61" s="171"/>
      <c r="B61" s="4">
        <v>300</v>
      </c>
      <c r="C61" s="5" t="s">
        <v>151</v>
      </c>
      <c r="D61" s="5" t="s">
        <v>153</v>
      </c>
      <c r="E61" s="5" t="s">
        <v>113</v>
      </c>
      <c r="F61" s="98">
        <f>SUM('[1]сельское хоз'!AN99)</f>
        <v>25896.6</v>
      </c>
      <c r="G61" s="1"/>
      <c r="H61" s="1"/>
    </row>
    <row r="62" spans="1:8" x14ac:dyDescent="0.3">
      <c r="A62" s="171"/>
      <c r="B62" s="4">
        <v>300</v>
      </c>
      <c r="C62" s="5" t="s">
        <v>151</v>
      </c>
      <c r="D62" s="5" t="s">
        <v>154</v>
      </c>
      <c r="E62" s="5" t="s">
        <v>110</v>
      </c>
      <c r="F62" s="98">
        <f>SUM('[1]сельское хоз'!I99)</f>
        <v>36</v>
      </c>
      <c r="G62" s="1"/>
      <c r="H62" s="1"/>
    </row>
    <row r="63" spans="1:8" ht="15" customHeight="1" x14ac:dyDescent="0.3">
      <c r="A63" s="170" t="s">
        <v>100</v>
      </c>
      <c r="B63" s="11">
        <v>300</v>
      </c>
      <c r="C63" s="12" t="s">
        <v>101</v>
      </c>
      <c r="D63" s="12" t="s">
        <v>102</v>
      </c>
      <c r="E63" s="12" t="s">
        <v>103</v>
      </c>
      <c r="F63" s="98">
        <f>SUM(F64:F67)</f>
        <v>24241.200000000001</v>
      </c>
      <c r="G63" s="1"/>
      <c r="H63" s="1"/>
    </row>
    <row r="64" spans="1:8" ht="15" customHeight="1" x14ac:dyDescent="0.3">
      <c r="A64" s="171"/>
      <c r="B64" s="11">
        <v>300</v>
      </c>
      <c r="C64" s="12" t="s">
        <v>155</v>
      </c>
      <c r="D64" s="12" t="s">
        <v>156</v>
      </c>
      <c r="E64" s="12" t="s">
        <v>113</v>
      </c>
      <c r="F64" s="98">
        <f>SUM('[1]сельское хоз'!AS99)</f>
        <v>400</v>
      </c>
      <c r="G64" s="1"/>
      <c r="H64" s="1"/>
    </row>
    <row r="65" spans="1:9" ht="15" customHeight="1" x14ac:dyDescent="0.3">
      <c r="A65" s="171"/>
      <c r="B65" s="11">
        <v>300</v>
      </c>
      <c r="C65" s="12" t="s">
        <v>157</v>
      </c>
      <c r="D65" s="12" t="s">
        <v>158</v>
      </c>
      <c r="E65" s="12" t="s">
        <v>110</v>
      </c>
      <c r="F65" s="98">
        <f>SUM('[1]сельское хоз'!AT101)</f>
        <v>17100</v>
      </c>
      <c r="G65" s="1"/>
      <c r="H65" s="1"/>
    </row>
    <row r="66" spans="1:9" ht="15" customHeight="1" x14ac:dyDescent="0.3">
      <c r="A66" s="171"/>
      <c r="B66" s="11">
        <v>300</v>
      </c>
      <c r="C66" s="12" t="s">
        <v>157</v>
      </c>
      <c r="D66" s="12" t="s">
        <v>159</v>
      </c>
      <c r="E66" s="12" t="s">
        <v>110</v>
      </c>
      <c r="F66" s="98">
        <f>SUM('[1]сельское хоз'!AW34)</f>
        <v>6691.2</v>
      </c>
      <c r="G66" s="1"/>
      <c r="H66" s="1"/>
    </row>
    <row r="67" spans="1:9" x14ac:dyDescent="0.3">
      <c r="A67" s="174"/>
      <c r="B67" s="11">
        <v>300</v>
      </c>
      <c r="C67" s="12" t="s">
        <v>160</v>
      </c>
      <c r="D67" s="12" t="s">
        <v>161</v>
      </c>
      <c r="E67" s="12" t="s">
        <v>110</v>
      </c>
      <c r="F67" s="98">
        <f>SUM('[1]сельское хоз'!C99)</f>
        <v>50</v>
      </c>
      <c r="G67" s="1"/>
      <c r="H67" s="1"/>
    </row>
    <row r="68" spans="1:9" ht="15" customHeight="1" x14ac:dyDescent="0.3">
      <c r="A68" s="170" t="s">
        <v>134</v>
      </c>
      <c r="B68" s="11">
        <v>300</v>
      </c>
      <c r="C68" s="12" t="s">
        <v>101</v>
      </c>
      <c r="D68" s="12" t="s">
        <v>102</v>
      </c>
      <c r="E68" s="12" t="s">
        <v>103</v>
      </c>
      <c r="F68" s="98">
        <f>SUM(F69:F74)</f>
        <v>792.87</v>
      </c>
      <c r="G68" s="1"/>
      <c r="H68" s="1"/>
    </row>
    <row r="69" spans="1:9" ht="15" customHeight="1" x14ac:dyDescent="0.3">
      <c r="A69" s="171"/>
      <c r="B69" s="11">
        <v>300</v>
      </c>
      <c r="C69" s="12" t="s">
        <v>151</v>
      </c>
      <c r="D69" s="12" t="s">
        <v>162</v>
      </c>
      <c r="E69" s="12" t="s">
        <v>106</v>
      </c>
      <c r="F69" s="98">
        <f>SUM('[1]сельское хоз'!J6+'[1]сельское хоз'!J11)</f>
        <v>165.8</v>
      </c>
      <c r="G69" s="1"/>
      <c r="H69" s="1"/>
    </row>
    <row r="70" spans="1:9" ht="15" customHeight="1" x14ac:dyDescent="0.3">
      <c r="A70" s="171"/>
      <c r="B70" s="4">
        <v>300</v>
      </c>
      <c r="C70" s="5" t="s">
        <v>151</v>
      </c>
      <c r="D70" s="5" t="s">
        <v>162</v>
      </c>
      <c r="E70" s="5" t="s">
        <v>110</v>
      </c>
      <c r="F70" s="98">
        <f>SUM('[1]сельское хоз'!J47)</f>
        <v>247</v>
      </c>
      <c r="G70" s="1"/>
      <c r="H70" s="1"/>
    </row>
    <row r="71" spans="1:9" ht="15" customHeight="1" x14ac:dyDescent="0.3">
      <c r="A71" s="171"/>
      <c r="B71" s="11">
        <v>300</v>
      </c>
      <c r="C71" s="12" t="s">
        <v>160</v>
      </c>
      <c r="D71" s="12" t="s">
        <v>163</v>
      </c>
      <c r="E71" s="12" t="s">
        <v>110</v>
      </c>
      <c r="F71" s="98">
        <f>SUM('[1]сельское хоз'!D99)</f>
        <v>159.30000000000001</v>
      </c>
      <c r="G71" s="1"/>
      <c r="H71" s="1"/>
    </row>
    <row r="72" spans="1:9" ht="15" customHeight="1" x14ac:dyDescent="0.3">
      <c r="A72" s="171"/>
      <c r="B72" s="11">
        <v>300</v>
      </c>
      <c r="C72" s="12" t="s">
        <v>160</v>
      </c>
      <c r="D72" s="12" t="s">
        <v>164</v>
      </c>
      <c r="E72" s="12" t="s">
        <v>110</v>
      </c>
      <c r="F72" s="98">
        <f>SUM('[1]сельское хоз'!F99)</f>
        <v>63</v>
      </c>
      <c r="G72" s="1"/>
      <c r="H72" s="1"/>
    </row>
    <row r="73" spans="1:9" ht="15" customHeight="1" x14ac:dyDescent="0.3">
      <c r="A73" s="171"/>
      <c r="B73" s="11">
        <v>300</v>
      </c>
      <c r="C73" s="12" t="s">
        <v>160</v>
      </c>
      <c r="D73" s="12" t="s">
        <v>165</v>
      </c>
      <c r="E73" s="12" t="s">
        <v>110</v>
      </c>
      <c r="F73" s="98">
        <f>SUM('[1]сельское хоз'!G99)</f>
        <v>99.27</v>
      </c>
      <c r="G73" s="1"/>
      <c r="H73" s="1"/>
    </row>
    <row r="74" spans="1:9" ht="18" customHeight="1" x14ac:dyDescent="0.3">
      <c r="A74" s="171"/>
      <c r="B74" s="11">
        <v>300</v>
      </c>
      <c r="C74" s="12" t="s">
        <v>160</v>
      </c>
      <c r="D74" s="13" t="s">
        <v>166</v>
      </c>
      <c r="E74" s="12" t="s">
        <v>110</v>
      </c>
      <c r="F74" s="98">
        <f>SUM('[1]сельское хоз'!E99)</f>
        <v>58.5</v>
      </c>
      <c r="G74" s="1"/>
      <c r="H74" s="1"/>
    </row>
    <row r="75" spans="1:9" ht="17.25" customHeight="1" x14ac:dyDescent="0.3">
      <c r="A75" s="175" t="s">
        <v>167</v>
      </c>
      <c r="B75" s="176"/>
      <c r="C75" s="176"/>
      <c r="D75" s="176"/>
      <c r="E75" s="177"/>
      <c r="F75" s="100">
        <f>SUM(F76+F85+F83)</f>
        <v>47055.700000000004</v>
      </c>
      <c r="G75" s="1"/>
      <c r="H75" s="1"/>
    </row>
    <row r="76" spans="1:9" ht="15" customHeight="1" x14ac:dyDescent="0.3">
      <c r="A76" s="178" t="s">
        <v>100</v>
      </c>
      <c r="B76" s="9">
        <v>300</v>
      </c>
      <c r="C76" s="10" t="s">
        <v>168</v>
      </c>
      <c r="D76" s="10" t="s">
        <v>102</v>
      </c>
      <c r="E76" s="10" t="s">
        <v>103</v>
      </c>
      <c r="F76" s="101">
        <f>SUM(F77:F82)</f>
        <v>42055.700000000004</v>
      </c>
      <c r="G76" s="1"/>
    </row>
    <row r="77" spans="1:9" x14ac:dyDescent="0.3">
      <c r="A77" s="179"/>
      <c r="B77" s="4">
        <v>300</v>
      </c>
      <c r="C77" s="5" t="s">
        <v>168</v>
      </c>
      <c r="D77" s="5" t="s">
        <v>169</v>
      </c>
      <c r="E77" s="5" t="s">
        <v>110</v>
      </c>
      <c r="F77" s="98">
        <f>SUM([1]жкх!C102)</f>
        <v>37002.9</v>
      </c>
      <c r="G77" s="1"/>
      <c r="H77" s="1"/>
      <c r="I77" s="87"/>
    </row>
    <row r="78" spans="1:9" x14ac:dyDescent="0.3">
      <c r="A78" s="179"/>
      <c r="B78" s="4">
        <v>300</v>
      </c>
      <c r="C78" s="5" t="s">
        <v>168</v>
      </c>
      <c r="D78" s="5" t="s">
        <v>66</v>
      </c>
      <c r="E78" s="5" t="s">
        <v>110</v>
      </c>
      <c r="F78" s="98">
        <f>SUM([1]жкх!C101)</f>
        <v>3000</v>
      </c>
      <c r="G78" s="1"/>
      <c r="H78" s="1"/>
      <c r="I78" s="87"/>
    </row>
    <row r="79" spans="1:9" x14ac:dyDescent="0.3">
      <c r="A79" s="179"/>
      <c r="B79" s="4">
        <v>300</v>
      </c>
      <c r="C79" s="5" t="s">
        <v>168</v>
      </c>
      <c r="D79" s="5" t="s">
        <v>170</v>
      </c>
      <c r="E79" s="5" t="s">
        <v>110</v>
      </c>
      <c r="F79" s="98">
        <f>SUM([1]жкх!O99)</f>
        <v>100</v>
      </c>
      <c r="G79" s="1"/>
      <c r="H79" s="1"/>
      <c r="I79" s="87"/>
    </row>
    <row r="80" spans="1:9" x14ac:dyDescent="0.3">
      <c r="A80" s="179"/>
      <c r="B80" s="4">
        <v>300</v>
      </c>
      <c r="C80" s="5" t="s">
        <v>168</v>
      </c>
      <c r="D80" s="5" t="s">
        <v>171</v>
      </c>
      <c r="E80" s="5" t="s">
        <v>110</v>
      </c>
      <c r="F80" s="98">
        <f>SUM([1]жкх!P99)</f>
        <v>200</v>
      </c>
      <c r="G80" s="1"/>
      <c r="H80" s="1"/>
    </row>
    <row r="81" spans="1:8" x14ac:dyDescent="0.3">
      <c r="A81" s="179"/>
      <c r="B81" s="4">
        <v>300</v>
      </c>
      <c r="C81" s="5" t="s">
        <v>168</v>
      </c>
      <c r="D81" s="5" t="s">
        <v>172</v>
      </c>
      <c r="E81" s="5" t="s">
        <v>129</v>
      </c>
      <c r="F81" s="98">
        <f>SUM([1]жкх!D99)</f>
        <v>1600</v>
      </c>
      <c r="G81" s="1"/>
      <c r="H81" s="1"/>
    </row>
    <row r="82" spans="1:8" x14ac:dyDescent="0.3">
      <c r="A82" s="180"/>
      <c r="B82" s="4">
        <v>300</v>
      </c>
      <c r="C82" s="5" t="s">
        <v>168</v>
      </c>
      <c r="D82" s="5" t="s">
        <v>173</v>
      </c>
      <c r="E82" s="5" t="s">
        <v>110</v>
      </c>
      <c r="F82" s="98">
        <f>SUM([1]жкх!K34)</f>
        <v>152.80000000000001</v>
      </c>
      <c r="G82" s="1"/>
      <c r="H82" s="1"/>
    </row>
    <row r="83" spans="1:8" x14ac:dyDescent="0.3">
      <c r="A83" s="178" t="s">
        <v>134</v>
      </c>
      <c r="B83" s="4">
        <v>300</v>
      </c>
      <c r="C83" s="5" t="s">
        <v>168</v>
      </c>
      <c r="D83" s="5" t="s">
        <v>102</v>
      </c>
      <c r="E83" s="5" t="s">
        <v>103</v>
      </c>
      <c r="F83" s="98">
        <f>SUM(F84:F84)</f>
        <v>2000</v>
      </c>
      <c r="G83" s="1"/>
      <c r="H83" s="1"/>
    </row>
    <row r="84" spans="1:8" x14ac:dyDescent="0.3">
      <c r="A84" s="179"/>
      <c r="B84" s="4">
        <v>300</v>
      </c>
      <c r="C84" s="5" t="s">
        <v>168</v>
      </c>
      <c r="D84" s="5" t="s">
        <v>174</v>
      </c>
      <c r="E84" s="5" t="s">
        <v>175</v>
      </c>
      <c r="F84" s="98">
        <f>SUM([1]жкх!L46+[1]жкх!L82)</f>
        <v>2000</v>
      </c>
      <c r="G84" s="1"/>
      <c r="H84" s="1"/>
    </row>
    <row r="85" spans="1:8" ht="30" customHeight="1" x14ac:dyDescent="0.3">
      <c r="A85" s="170" t="s">
        <v>139</v>
      </c>
      <c r="B85" s="4">
        <v>300</v>
      </c>
      <c r="C85" s="5" t="s">
        <v>101</v>
      </c>
      <c r="D85" s="5" t="s">
        <v>102</v>
      </c>
      <c r="E85" s="5" t="s">
        <v>103</v>
      </c>
      <c r="F85" s="98">
        <f>SUM(F86:F86)</f>
        <v>3000</v>
      </c>
      <c r="G85" s="1"/>
      <c r="H85" s="1"/>
    </row>
    <row r="86" spans="1:8" ht="30" customHeight="1" x14ac:dyDescent="0.3">
      <c r="A86" s="171"/>
      <c r="B86" s="9">
        <v>300</v>
      </c>
      <c r="C86" s="10" t="s">
        <v>168</v>
      </c>
      <c r="D86" s="10" t="s">
        <v>174</v>
      </c>
      <c r="E86" s="10" t="s">
        <v>175</v>
      </c>
      <c r="F86" s="98">
        <f>SUM([1]жкх!M99)</f>
        <v>3000</v>
      </c>
      <c r="G86" s="1"/>
      <c r="H86" s="1"/>
    </row>
    <row r="87" spans="1:8" x14ac:dyDescent="0.3">
      <c r="A87" s="167" t="s">
        <v>176</v>
      </c>
      <c r="B87" s="168"/>
      <c r="C87" s="168"/>
      <c r="D87" s="168"/>
      <c r="E87" s="169"/>
      <c r="F87" s="100">
        <f>SUM(F88+F108+F104)</f>
        <v>176501.86000000002</v>
      </c>
      <c r="G87" s="1"/>
      <c r="H87" s="1"/>
    </row>
    <row r="88" spans="1:8" ht="15" customHeight="1" x14ac:dyDescent="0.3">
      <c r="A88" s="170" t="s">
        <v>139</v>
      </c>
      <c r="B88" s="4">
        <v>300</v>
      </c>
      <c r="C88" s="5" t="s">
        <v>177</v>
      </c>
      <c r="D88" s="5" t="s">
        <v>102</v>
      </c>
      <c r="E88" s="5" t="s">
        <v>103</v>
      </c>
      <c r="F88" s="98">
        <f>SUM(F89:F103)</f>
        <v>169589</v>
      </c>
      <c r="G88" s="14"/>
      <c r="H88" s="1"/>
    </row>
    <row r="89" spans="1:8" x14ac:dyDescent="0.3">
      <c r="A89" s="171"/>
      <c r="B89" s="4">
        <v>300</v>
      </c>
      <c r="C89" s="5" t="s">
        <v>178</v>
      </c>
      <c r="D89" s="5" t="s">
        <v>179</v>
      </c>
      <c r="E89" s="5" t="s">
        <v>129</v>
      </c>
      <c r="F89" s="98">
        <f>SUM([1]Сады!AF58+[1]Сады!AD57)</f>
        <v>28075.349999999995</v>
      </c>
      <c r="G89" s="1"/>
      <c r="H89" s="1"/>
    </row>
    <row r="90" spans="1:8" x14ac:dyDescent="0.3">
      <c r="A90" s="171"/>
      <c r="B90" s="4">
        <v>300</v>
      </c>
      <c r="C90" s="5" t="s">
        <v>178</v>
      </c>
      <c r="D90" s="5" t="s">
        <v>179</v>
      </c>
      <c r="E90" s="5" t="s">
        <v>129</v>
      </c>
      <c r="F90" s="98">
        <f>SUM([1]Сады!AF59)</f>
        <v>4170.6900000000005</v>
      </c>
      <c r="G90" s="1"/>
      <c r="H90" s="1"/>
    </row>
    <row r="91" spans="1:8" x14ac:dyDescent="0.3">
      <c r="A91" s="171"/>
      <c r="B91" s="4">
        <v>300</v>
      </c>
      <c r="C91" s="5" t="s">
        <v>178</v>
      </c>
      <c r="D91" s="5" t="s">
        <v>180</v>
      </c>
      <c r="E91" s="5" t="s">
        <v>129</v>
      </c>
      <c r="F91" s="98">
        <f>SUM([1]Сады!AF55)</f>
        <v>17841.599999999999</v>
      </c>
      <c r="G91" s="1"/>
      <c r="H91" s="1"/>
    </row>
    <row r="92" spans="1:8" x14ac:dyDescent="0.3">
      <c r="A92" s="171"/>
      <c r="B92" s="4">
        <v>300</v>
      </c>
      <c r="C92" s="5" t="s">
        <v>178</v>
      </c>
      <c r="D92" s="5" t="s">
        <v>181</v>
      </c>
      <c r="E92" s="5" t="s">
        <v>129</v>
      </c>
      <c r="F92" s="98">
        <f>SUM([1]Сады!AF53)</f>
        <v>500</v>
      </c>
      <c r="G92" s="1"/>
      <c r="H92" s="1"/>
    </row>
    <row r="93" spans="1:8" x14ac:dyDescent="0.3">
      <c r="A93" s="171"/>
      <c r="B93" s="4">
        <v>300</v>
      </c>
      <c r="C93" s="5" t="s">
        <v>182</v>
      </c>
      <c r="D93" s="5" t="s">
        <v>183</v>
      </c>
      <c r="E93" s="5" t="s">
        <v>129</v>
      </c>
      <c r="F93" s="98">
        <f>SUM('[1]Школы рай'!R58+'[1]Школы рай'!R56)</f>
        <v>23993.3</v>
      </c>
      <c r="G93" s="1"/>
      <c r="H93" s="1"/>
    </row>
    <row r="94" spans="1:8" x14ac:dyDescent="0.3">
      <c r="A94" s="171"/>
      <c r="B94" s="4">
        <v>300</v>
      </c>
      <c r="C94" s="5" t="s">
        <v>182</v>
      </c>
      <c r="D94" s="5" t="s">
        <v>183</v>
      </c>
      <c r="E94" s="5" t="s">
        <v>129</v>
      </c>
      <c r="F94" s="98">
        <f>SUM('[1]Школы рай'!R59)</f>
        <v>10534.26</v>
      </c>
      <c r="G94" s="1"/>
      <c r="H94" s="1"/>
    </row>
    <row r="95" spans="1:8" x14ac:dyDescent="0.3">
      <c r="A95" s="171"/>
      <c r="B95" s="4">
        <v>300</v>
      </c>
      <c r="C95" s="5" t="s">
        <v>182</v>
      </c>
      <c r="D95" s="5" t="s">
        <v>181</v>
      </c>
      <c r="E95" s="5" t="s">
        <v>129</v>
      </c>
      <c r="F95" s="98">
        <f>SUM('[1]Школы рай'!R53+[1]Внешкольн!E53)</f>
        <v>820</v>
      </c>
      <c r="G95" s="1"/>
      <c r="H95" s="1"/>
    </row>
    <row r="96" spans="1:8" x14ac:dyDescent="0.3">
      <c r="A96" s="171"/>
      <c r="B96" s="4">
        <v>300</v>
      </c>
      <c r="C96" s="5" t="s">
        <v>182</v>
      </c>
      <c r="D96" s="5" t="s">
        <v>184</v>
      </c>
      <c r="E96" s="5" t="s">
        <v>129</v>
      </c>
      <c r="F96" s="98">
        <f>SUM('[1]Школы обл'!R58)</f>
        <v>62916.700000000004</v>
      </c>
      <c r="G96" s="1"/>
      <c r="H96" s="1"/>
    </row>
    <row r="97" spans="1:8" x14ac:dyDescent="0.3">
      <c r="A97" s="171"/>
      <c r="B97" s="4">
        <v>300</v>
      </c>
      <c r="C97" s="5" t="s">
        <v>182</v>
      </c>
      <c r="D97" s="5" t="s">
        <v>185</v>
      </c>
      <c r="E97" s="5" t="s">
        <v>129</v>
      </c>
      <c r="F97" s="98">
        <f>SUM([1]Внешкольн!E58)</f>
        <v>14712.93</v>
      </c>
      <c r="G97" s="1"/>
      <c r="H97" s="1"/>
    </row>
    <row r="98" spans="1:8" x14ac:dyDescent="0.3">
      <c r="A98" s="171"/>
      <c r="B98" s="4">
        <v>300</v>
      </c>
      <c r="C98" s="5" t="s">
        <v>182</v>
      </c>
      <c r="D98" s="5" t="s">
        <v>185</v>
      </c>
      <c r="E98" s="5" t="s">
        <v>129</v>
      </c>
      <c r="F98" s="98">
        <f>SUM([1]Внешкольн!E59)</f>
        <v>1509.17</v>
      </c>
      <c r="G98" s="1"/>
      <c r="H98" s="1"/>
    </row>
    <row r="99" spans="1:8" x14ac:dyDescent="0.3">
      <c r="A99" s="171"/>
      <c r="B99" s="4">
        <v>300</v>
      </c>
      <c r="C99" s="5" t="s">
        <v>186</v>
      </c>
      <c r="D99" s="5" t="s">
        <v>187</v>
      </c>
      <c r="E99" s="5" t="s">
        <v>129</v>
      </c>
      <c r="F99" s="98">
        <f>SUM('[1]ОТДЫХ ДЕТЕЙ ПР РАЙ'!L58+'[1]ОТДЫХ ДЕТЕЙ ПР РАЙ'!N58)</f>
        <v>1000</v>
      </c>
      <c r="G99" s="1"/>
      <c r="H99" s="1"/>
    </row>
    <row r="100" spans="1:8" x14ac:dyDescent="0.3">
      <c r="A100" s="171"/>
      <c r="B100" s="4">
        <v>300</v>
      </c>
      <c r="C100" s="5" t="s">
        <v>186</v>
      </c>
      <c r="D100" s="15" t="s">
        <v>188</v>
      </c>
      <c r="E100" s="5" t="s">
        <v>129</v>
      </c>
      <c r="F100" s="98">
        <f>SUM('[1]Программы свод'!D99)</f>
        <v>650</v>
      </c>
      <c r="G100" s="1"/>
      <c r="H100" s="1"/>
    </row>
    <row r="101" spans="1:8" x14ac:dyDescent="0.3">
      <c r="A101" s="171"/>
      <c r="B101" s="4">
        <v>300</v>
      </c>
      <c r="C101" s="5" t="s">
        <v>189</v>
      </c>
      <c r="D101" s="5" t="s">
        <v>190</v>
      </c>
      <c r="E101" s="5" t="s">
        <v>129</v>
      </c>
      <c r="F101" s="98">
        <f>SUM('[1]школы противоп'!R99+'[1]Сады противопож'!AD99+'[1]Внешкольные пожар'!K99)</f>
        <v>1128</v>
      </c>
      <c r="G101" s="1"/>
      <c r="H101" s="1"/>
    </row>
    <row r="102" spans="1:8" x14ac:dyDescent="0.3">
      <c r="A102" s="171"/>
      <c r="B102" s="4">
        <v>300</v>
      </c>
      <c r="C102" s="5" t="s">
        <v>189</v>
      </c>
      <c r="D102" s="5" t="s">
        <v>173</v>
      </c>
      <c r="E102" s="5" t="s">
        <v>129</v>
      </c>
      <c r="F102" s="98">
        <f>SUM('[1]Программы свод'!J99)</f>
        <v>313.5</v>
      </c>
      <c r="G102" s="1"/>
      <c r="H102" s="1"/>
    </row>
    <row r="103" spans="1:8" x14ac:dyDescent="0.3">
      <c r="A103" s="171"/>
      <c r="B103" s="4">
        <v>300</v>
      </c>
      <c r="C103" s="5" t="s">
        <v>189</v>
      </c>
      <c r="D103" s="5" t="s">
        <v>191</v>
      </c>
      <c r="E103" s="5" t="s">
        <v>129</v>
      </c>
      <c r="F103" s="98">
        <f>SUM('[1]Питание 1-4 рай'!R99)</f>
        <v>1423.5</v>
      </c>
      <c r="G103" s="1"/>
      <c r="H103" s="16"/>
    </row>
    <row r="104" spans="1:8" ht="15" customHeight="1" x14ac:dyDescent="0.3">
      <c r="A104" s="170" t="s">
        <v>192</v>
      </c>
      <c r="B104" s="4">
        <v>300</v>
      </c>
      <c r="C104" s="5" t="s">
        <v>101</v>
      </c>
      <c r="D104" s="5" t="s">
        <v>102</v>
      </c>
      <c r="E104" s="5" t="s">
        <v>103</v>
      </c>
      <c r="F104" s="98">
        <f>SUM(F105:F107)</f>
        <v>5800.26</v>
      </c>
      <c r="G104" s="1"/>
      <c r="H104" s="1"/>
    </row>
    <row r="105" spans="1:8" x14ac:dyDescent="0.3">
      <c r="A105" s="171"/>
      <c r="B105" s="4">
        <v>300</v>
      </c>
      <c r="C105" s="5" t="s">
        <v>189</v>
      </c>
      <c r="D105" s="5" t="s">
        <v>193</v>
      </c>
      <c r="E105" s="5" t="s">
        <v>106</v>
      </c>
      <c r="F105" s="98">
        <f>SUM('[1]Аппарат и ЦБ Метод'!E6+'[1]Аппарат и ЦБ Метод'!E8+'[1]Аппарат и ЦБ Метод'!E11+'[1]Аппарат и ЦБ Метод'!E18)</f>
        <v>4994.46</v>
      </c>
      <c r="G105" s="1"/>
      <c r="H105" s="1"/>
    </row>
    <row r="106" spans="1:8" x14ac:dyDescent="0.3">
      <c r="A106" s="171"/>
      <c r="B106" s="4">
        <v>300</v>
      </c>
      <c r="C106" s="5" t="s">
        <v>189</v>
      </c>
      <c r="D106" s="5" t="s">
        <v>193</v>
      </c>
      <c r="E106" s="5" t="s">
        <v>110</v>
      </c>
      <c r="F106" s="98">
        <f>SUM('[1]Аппарат и ЦБ Метод'!E13+'[1]Аппарат и ЦБ Метод'!E27+'[1]Аппарат и ЦБ Метод'!E33+'[1]Аппарат и ЦБ Метод'!E72+'[1]Аппарат и ЦБ Метод'!E78+'[1]Аппарат и ЦБ Метод'!E74+'[1]Аппарат и ЦБ Метод'!E86+'[1]Аппарат и ЦБ Метод'!E80)</f>
        <v>792.8</v>
      </c>
      <c r="G106" s="1"/>
      <c r="H106" s="1"/>
    </row>
    <row r="107" spans="1:8" x14ac:dyDescent="0.3">
      <c r="A107" s="171"/>
      <c r="B107" s="4">
        <v>300</v>
      </c>
      <c r="C107" s="5" t="s">
        <v>189</v>
      </c>
      <c r="D107" s="5" t="s">
        <v>193</v>
      </c>
      <c r="E107" s="5" t="s">
        <v>113</v>
      </c>
      <c r="F107" s="98">
        <f>SUM('[1]Аппарат и ЦБ Метод'!E73+'[1]Аппарат и ЦБ Метод'!E75)</f>
        <v>13</v>
      </c>
      <c r="G107" s="1"/>
      <c r="H107" s="1"/>
    </row>
    <row r="108" spans="1:8" x14ac:dyDescent="0.3">
      <c r="A108" s="170" t="s">
        <v>100</v>
      </c>
      <c r="B108" s="4">
        <v>300</v>
      </c>
      <c r="C108" s="5" t="s">
        <v>177</v>
      </c>
      <c r="D108" s="5" t="s">
        <v>102</v>
      </c>
      <c r="E108" s="5" t="s">
        <v>103</v>
      </c>
      <c r="F108" s="98">
        <f>SUM(F109:F112)</f>
        <v>1112.5999999999999</v>
      </c>
      <c r="G108" s="1"/>
      <c r="H108" s="1"/>
    </row>
    <row r="109" spans="1:8" x14ac:dyDescent="0.3">
      <c r="A109" s="171"/>
      <c r="B109" s="4">
        <v>300</v>
      </c>
      <c r="C109" s="15" t="s">
        <v>189</v>
      </c>
      <c r="D109" s="15" t="s">
        <v>194</v>
      </c>
      <c r="E109" s="15" t="s">
        <v>106</v>
      </c>
      <c r="F109" s="102">
        <f>SUM('[1]Аппарат и ЦБ Метод'!D99)</f>
        <v>356.1</v>
      </c>
      <c r="G109" s="1"/>
      <c r="H109" s="1"/>
    </row>
    <row r="110" spans="1:8" x14ac:dyDescent="0.3">
      <c r="A110" s="171"/>
      <c r="B110" s="4">
        <v>300</v>
      </c>
      <c r="C110" s="5" t="s">
        <v>189</v>
      </c>
      <c r="D110" s="5" t="s">
        <v>154</v>
      </c>
      <c r="E110" s="5" t="s">
        <v>110</v>
      </c>
      <c r="F110" s="98">
        <f>SUM('[1]Програм Б П'!C99)</f>
        <v>233</v>
      </c>
      <c r="G110" s="1"/>
      <c r="H110" s="1"/>
    </row>
    <row r="111" spans="1:8" x14ac:dyDescent="0.3">
      <c r="A111" s="171"/>
      <c r="B111" s="4">
        <v>300</v>
      </c>
      <c r="C111" s="5" t="s">
        <v>189</v>
      </c>
      <c r="D111" s="5" t="s">
        <v>195</v>
      </c>
      <c r="E111" s="5" t="s">
        <v>110</v>
      </c>
      <c r="F111" s="98">
        <f>SUM('[1]Программы свод'!K99)</f>
        <v>119</v>
      </c>
      <c r="G111" s="1"/>
      <c r="H111" s="1"/>
    </row>
    <row r="112" spans="1:8" x14ac:dyDescent="0.3">
      <c r="A112" s="174"/>
      <c r="B112" s="4">
        <v>300</v>
      </c>
      <c r="C112" s="5" t="s">
        <v>186</v>
      </c>
      <c r="D112" s="5" t="s">
        <v>330</v>
      </c>
      <c r="E112" s="5" t="s">
        <v>110</v>
      </c>
      <c r="F112" s="98">
        <f>SUM('[1]Программы свод'!H99)</f>
        <v>404.5</v>
      </c>
      <c r="G112" s="1"/>
      <c r="H112" s="1"/>
    </row>
    <row r="113" spans="1:8" x14ac:dyDescent="0.3">
      <c r="A113" s="167" t="s">
        <v>196</v>
      </c>
      <c r="B113" s="168"/>
      <c r="C113" s="168"/>
      <c r="D113" s="168"/>
      <c r="E113" s="169"/>
      <c r="F113" s="100">
        <f>SUM(F114+F121)</f>
        <v>10927.94</v>
      </c>
      <c r="G113" s="1"/>
      <c r="H113" s="1"/>
    </row>
    <row r="114" spans="1:8" ht="15" customHeight="1" x14ac:dyDescent="0.3">
      <c r="A114" s="170" t="s">
        <v>139</v>
      </c>
      <c r="B114" s="17">
        <v>300</v>
      </c>
      <c r="C114" s="5" t="s">
        <v>101</v>
      </c>
      <c r="D114" s="5" t="s">
        <v>102</v>
      </c>
      <c r="E114" s="5" t="s">
        <v>103</v>
      </c>
      <c r="F114" s="98">
        <f>SUM(F115:F120)</f>
        <v>10072.24</v>
      </c>
      <c r="G114" s="1"/>
      <c r="H114" s="1"/>
    </row>
    <row r="115" spans="1:8" ht="15" customHeight="1" x14ac:dyDescent="0.3">
      <c r="A115" s="171"/>
      <c r="B115" s="17">
        <v>300</v>
      </c>
      <c r="C115" s="5" t="s">
        <v>197</v>
      </c>
      <c r="D115" s="5" t="s">
        <v>198</v>
      </c>
      <c r="E115" s="5" t="s">
        <v>129</v>
      </c>
      <c r="F115" s="98">
        <f>SUM('[1] Культура'!E53+'[1] Культура'!M53)</f>
        <v>20</v>
      </c>
      <c r="G115" s="1"/>
      <c r="H115" s="1"/>
    </row>
    <row r="116" spans="1:8" x14ac:dyDescent="0.3">
      <c r="A116" s="171"/>
      <c r="B116" s="4">
        <v>300</v>
      </c>
      <c r="C116" s="5" t="s">
        <v>197</v>
      </c>
      <c r="D116" s="5" t="s">
        <v>316</v>
      </c>
      <c r="E116" s="5" t="s">
        <v>129</v>
      </c>
      <c r="F116" s="98">
        <f>SUM('[1] Культура'!M58)</f>
        <v>8647.74</v>
      </c>
      <c r="G116" s="1"/>
      <c r="H116" s="1"/>
    </row>
    <row r="117" spans="1:8" x14ac:dyDescent="0.3">
      <c r="A117" s="171"/>
      <c r="B117" s="4">
        <v>300</v>
      </c>
      <c r="C117" s="5" t="s">
        <v>197</v>
      </c>
      <c r="D117" s="5" t="s">
        <v>316</v>
      </c>
      <c r="E117" s="5" t="s">
        <v>129</v>
      </c>
      <c r="F117" s="98">
        <f>SUM('[1] Культура'!M59)</f>
        <v>1305</v>
      </c>
      <c r="G117" s="1"/>
      <c r="H117" s="1"/>
    </row>
    <row r="118" spans="1:8" x14ac:dyDescent="0.3">
      <c r="A118" s="171"/>
      <c r="B118" s="4">
        <v>300</v>
      </c>
      <c r="C118" s="5" t="s">
        <v>197</v>
      </c>
      <c r="D118" s="5" t="s">
        <v>200</v>
      </c>
      <c r="E118" s="5" t="s">
        <v>129</v>
      </c>
      <c r="F118" s="98">
        <f>SUM('[1] Культура'!F99)</f>
        <v>14</v>
      </c>
      <c r="G118" s="1"/>
      <c r="H118" s="1"/>
    </row>
    <row r="119" spans="1:8" x14ac:dyDescent="0.3">
      <c r="A119" s="171"/>
      <c r="B119" s="4">
        <v>300</v>
      </c>
      <c r="C119" s="5" t="s">
        <v>201</v>
      </c>
      <c r="D119" s="5" t="s">
        <v>202</v>
      </c>
      <c r="E119" s="5" t="s">
        <v>129</v>
      </c>
      <c r="F119" s="98">
        <f>SUM('[1] Культура'!AB99)</f>
        <v>50</v>
      </c>
      <c r="G119" s="1"/>
      <c r="H119" s="1"/>
    </row>
    <row r="120" spans="1:8" x14ac:dyDescent="0.3">
      <c r="A120" s="171"/>
      <c r="B120" s="4">
        <v>300</v>
      </c>
      <c r="C120" s="5" t="s">
        <v>201</v>
      </c>
      <c r="D120" s="5" t="s">
        <v>203</v>
      </c>
      <c r="E120" s="5" t="s">
        <v>129</v>
      </c>
      <c r="F120" s="98">
        <f>SUM('[1] Культура'!W99)</f>
        <v>35.5</v>
      </c>
      <c r="G120" s="1"/>
      <c r="H120" s="1"/>
    </row>
    <row r="121" spans="1:8" ht="15" customHeight="1" x14ac:dyDescent="0.3">
      <c r="A121" s="172" t="s">
        <v>204</v>
      </c>
      <c r="B121" s="4">
        <v>300</v>
      </c>
      <c r="C121" s="5" t="s">
        <v>101</v>
      </c>
      <c r="D121" s="5" t="s">
        <v>102</v>
      </c>
      <c r="E121" s="5" t="s">
        <v>103</v>
      </c>
      <c r="F121" s="98">
        <f>SUM(F122:F124)</f>
        <v>855.7</v>
      </c>
      <c r="G121" s="1"/>
      <c r="H121" s="1"/>
    </row>
    <row r="122" spans="1:8" ht="15" customHeight="1" x14ac:dyDescent="0.3">
      <c r="A122" s="173"/>
      <c r="B122" s="4">
        <v>300</v>
      </c>
      <c r="C122" s="5" t="s">
        <v>201</v>
      </c>
      <c r="D122" s="5" t="s">
        <v>205</v>
      </c>
      <c r="E122" s="5" t="s">
        <v>110</v>
      </c>
      <c r="F122" s="98">
        <f>SUM('[1] Культура'!Y99)</f>
        <v>254</v>
      </c>
      <c r="G122" s="1"/>
      <c r="H122" s="1"/>
    </row>
    <row r="123" spans="1:8" ht="15" customHeight="1" x14ac:dyDescent="0.3">
      <c r="A123" s="173"/>
      <c r="B123" s="4">
        <v>300</v>
      </c>
      <c r="C123" s="5" t="s">
        <v>201</v>
      </c>
      <c r="D123" s="5" t="s">
        <v>206</v>
      </c>
      <c r="E123" s="5" t="s">
        <v>110</v>
      </c>
      <c r="F123" s="98">
        <f>SUM('[1] Культура'!AD99)</f>
        <v>143.19999999999999</v>
      </c>
      <c r="G123" s="1"/>
      <c r="H123" s="1"/>
    </row>
    <row r="124" spans="1:8" x14ac:dyDescent="0.3">
      <c r="A124" s="173"/>
      <c r="B124" s="4">
        <v>300</v>
      </c>
      <c r="C124" s="5" t="s">
        <v>201</v>
      </c>
      <c r="D124" s="5" t="s">
        <v>207</v>
      </c>
      <c r="E124" s="5" t="s">
        <v>110</v>
      </c>
      <c r="F124" s="98">
        <f>SUM('[1] Культура'!X99)</f>
        <v>458.5</v>
      </c>
      <c r="G124" s="1"/>
      <c r="H124" s="1"/>
    </row>
    <row r="125" spans="1:8" x14ac:dyDescent="0.3">
      <c r="A125" s="167" t="s">
        <v>208</v>
      </c>
      <c r="B125" s="168"/>
      <c r="C125" s="168"/>
      <c r="D125" s="168"/>
      <c r="E125" s="169"/>
      <c r="F125" s="100">
        <f>SUM(F126+F131+F135+F128+F132)</f>
        <v>8464.2000000000007</v>
      </c>
      <c r="G125" s="1"/>
      <c r="H125" s="1"/>
    </row>
    <row r="126" spans="1:8" x14ac:dyDescent="0.3">
      <c r="A126" s="170" t="s">
        <v>134</v>
      </c>
      <c r="B126" s="17">
        <v>300</v>
      </c>
      <c r="C126" s="5" t="s">
        <v>209</v>
      </c>
      <c r="D126" s="5" t="s">
        <v>102</v>
      </c>
      <c r="E126" s="5" t="s">
        <v>103</v>
      </c>
      <c r="F126" s="98">
        <f>SUM(F127:F127)</f>
        <v>332</v>
      </c>
      <c r="G126" s="1"/>
      <c r="H126" s="1"/>
    </row>
    <row r="127" spans="1:8" x14ac:dyDescent="0.3">
      <c r="A127" s="171"/>
      <c r="B127" s="4">
        <v>300</v>
      </c>
      <c r="C127" s="5" t="s">
        <v>210</v>
      </c>
      <c r="D127" s="5" t="s">
        <v>211</v>
      </c>
      <c r="E127" s="5" t="s">
        <v>212</v>
      </c>
      <c r="F127" s="98">
        <f>SUM([1]Соцполитика!D102)</f>
        <v>332</v>
      </c>
      <c r="G127" s="1"/>
      <c r="H127" s="1"/>
    </row>
    <row r="128" spans="1:8" x14ac:dyDescent="0.3">
      <c r="A128" s="170" t="s">
        <v>192</v>
      </c>
      <c r="B128" s="4">
        <v>300</v>
      </c>
      <c r="C128" s="5" t="s">
        <v>209</v>
      </c>
      <c r="D128" s="5" t="s">
        <v>102</v>
      </c>
      <c r="E128" s="5" t="s">
        <v>103</v>
      </c>
      <c r="F128" s="98">
        <f>SUM(F129:F130)</f>
        <v>3665.8</v>
      </c>
      <c r="G128" s="1"/>
      <c r="H128" s="1"/>
    </row>
    <row r="129" spans="1:8" x14ac:dyDescent="0.3">
      <c r="A129" s="171"/>
      <c r="B129" s="4">
        <v>300</v>
      </c>
      <c r="C129" s="5" t="s">
        <v>210</v>
      </c>
      <c r="D129" s="5" t="s">
        <v>211</v>
      </c>
      <c r="E129" s="5" t="s">
        <v>212</v>
      </c>
      <c r="F129" s="98">
        <f>SUM([1]Соцполитика!D104)</f>
        <v>236</v>
      </c>
      <c r="G129" s="1"/>
      <c r="H129" s="1"/>
    </row>
    <row r="130" spans="1:8" x14ac:dyDescent="0.3">
      <c r="A130" s="174"/>
      <c r="B130" s="4">
        <v>300</v>
      </c>
      <c r="C130" s="5" t="s">
        <v>213</v>
      </c>
      <c r="D130" s="5" t="s">
        <v>214</v>
      </c>
      <c r="E130" s="5" t="s">
        <v>212</v>
      </c>
      <c r="F130" s="98">
        <f>SUM([1]Соцполитика!H66)</f>
        <v>3429.8</v>
      </c>
      <c r="G130" s="1"/>
      <c r="H130" s="1"/>
    </row>
    <row r="131" spans="1:8" ht="41.4" x14ac:dyDescent="0.3">
      <c r="A131" s="7" t="s">
        <v>139</v>
      </c>
      <c r="B131" s="4">
        <v>300</v>
      </c>
      <c r="C131" s="5" t="s">
        <v>210</v>
      </c>
      <c r="D131" s="5" t="s">
        <v>211</v>
      </c>
      <c r="E131" s="5" t="s">
        <v>212</v>
      </c>
      <c r="F131" s="98">
        <f>SUM([1]Соцполитика!D101)</f>
        <v>191</v>
      </c>
      <c r="G131" s="1"/>
      <c r="H131" s="1"/>
    </row>
    <row r="132" spans="1:8" ht="15" customHeight="1" x14ac:dyDescent="0.3">
      <c r="A132" s="170" t="s">
        <v>215</v>
      </c>
      <c r="B132" s="4">
        <v>300</v>
      </c>
      <c r="C132" s="5" t="s">
        <v>209</v>
      </c>
      <c r="D132" s="5" t="s">
        <v>102</v>
      </c>
      <c r="E132" s="5" t="s">
        <v>103</v>
      </c>
      <c r="F132" s="98">
        <f>SUM(F133)</f>
        <v>315.39999999999998</v>
      </c>
      <c r="G132" s="1"/>
      <c r="H132" s="1"/>
    </row>
    <row r="133" spans="1:8" ht="15" customHeight="1" x14ac:dyDescent="0.3">
      <c r="A133" s="171"/>
      <c r="B133" s="4">
        <v>300</v>
      </c>
      <c r="C133" s="5" t="s">
        <v>210</v>
      </c>
      <c r="D133" s="5" t="s">
        <v>102</v>
      </c>
      <c r="E133" s="5" t="s">
        <v>103</v>
      </c>
      <c r="F133" s="98">
        <f>SUM(F134)</f>
        <v>315.39999999999998</v>
      </c>
      <c r="G133" s="1"/>
      <c r="H133" s="1"/>
    </row>
    <row r="134" spans="1:8" x14ac:dyDescent="0.3">
      <c r="A134" s="171"/>
      <c r="B134" s="4">
        <v>300</v>
      </c>
      <c r="C134" s="5" t="s">
        <v>210</v>
      </c>
      <c r="D134" s="5" t="s">
        <v>211</v>
      </c>
      <c r="E134" s="5" t="s">
        <v>212</v>
      </c>
      <c r="F134" s="98">
        <f>SUM([1]Соцполитика!D105)</f>
        <v>315.39999999999998</v>
      </c>
      <c r="G134" s="1"/>
      <c r="H134" s="1"/>
    </row>
    <row r="135" spans="1:8" ht="15" customHeight="1" x14ac:dyDescent="0.3">
      <c r="A135" s="170" t="s">
        <v>204</v>
      </c>
      <c r="B135" s="4">
        <v>300</v>
      </c>
      <c r="C135" s="5" t="s">
        <v>209</v>
      </c>
      <c r="D135" s="5" t="s">
        <v>102</v>
      </c>
      <c r="E135" s="5" t="s">
        <v>103</v>
      </c>
      <c r="F135" s="98">
        <f>SUM(F136:F137)</f>
        <v>3960</v>
      </c>
      <c r="G135" s="1"/>
      <c r="H135" s="1"/>
    </row>
    <row r="136" spans="1:8" x14ac:dyDescent="0.3">
      <c r="A136" s="171"/>
      <c r="B136" s="4">
        <v>300</v>
      </c>
      <c r="C136" s="5" t="s">
        <v>210</v>
      </c>
      <c r="D136" s="5" t="s">
        <v>211</v>
      </c>
      <c r="E136" s="5" t="s">
        <v>212</v>
      </c>
      <c r="F136" s="98">
        <f>SUM([1]Соцполитика!D100)</f>
        <v>1960</v>
      </c>
      <c r="G136" s="1"/>
      <c r="H136" s="1"/>
    </row>
    <row r="137" spans="1:8" x14ac:dyDescent="0.3">
      <c r="A137" s="171"/>
      <c r="B137" s="17">
        <v>300</v>
      </c>
      <c r="C137" s="5" t="s">
        <v>216</v>
      </c>
      <c r="D137" s="5" t="s">
        <v>334</v>
      </c>
      <c r="E137" s="5" t="s">
        <v>212</v>
      </c>
      <c r="F137" s="98">
        <f>SUM([1]Соцполитика!E99)</f>
        <v>2000</v>
      </c>
      <c r="G137" s="1"/>
      <c r="H137" s="1"/>
    </row>
    <row r="138" spans="1:8" x14ac:dyDescent="0.3">
      <c r="A138" s="167" t="s">
        <v>217</v>
      </c>
      <c r="B138" s="168"/>
      <c r="C138" s="168"/>
      <c r="D138" s="168"/>
      <c r="E138" s="169"/>
      <c r="F138" s="99">
        <f>SUM(F139+F140)</f>
        <v>15382.5</v>
      </c>
      <c r="G138" s="1"/>
      <c r="H138" s="1"/>
    </row>
    <row r="139" spans="1:8" ht="27.6" x14ac:dyDescent="0.3">
      <c r="A139" s="7" t="s">
        <v>100</v>
      </c>
      <c r="B139" s="4">
        <v>300</v>
      </c>
      <c r="C139" s="5" t="s">
        <v>218</v>
      </c>
      <c r="D139" s="5" t="s">
        <v>219</v>
      </c>
      <c r="E139" s="5" t="s">
        <v>110</v>
      </c>
      <c r="F139" s="98">
        <f>SUM('[1]Физическа куль'!D99)</f>
        <v>297.5</v>
      </c>
      <c r="G139" s="1"/>
      <c r="H139" s="1"/>
    </row>
    <row r="140" spans="1:8" ht="15" customHeight="1" x14ac:dyDescent="0.3">
      <c r="A140" s="164" t="s">
        <v>139</v>
      </c>
      <c r="B140" s="4">
        <v>300</v>
      </c>
      <c r="C140" s="5" t="s">
        <v>218</v>
      </c>
      <c r="D140" s="5" t="s">
        <v>102</v>
      </c>
      <c r="E140" s="5" t="s">
        <v>103</v>
      </c>
      <c r="F140" s="98">
        <f>SUM(F141:F142)</f>
        <v>15085</v>
      </c>
      <c r="G140" s="1"/>
      <c r="H140" s="1"/>
    </row>
    <row r="141" spans="1:8" x14ac:dyDescent="0.3">
      <c r="A141" s="165"/>
      <c r="B141" s="4">
        <v>300</v>
      </c>
      <c r="C141" s="5" t="s">
        <v>218</v>
      </c>
      <c r="D141" s="5" t="s">
        <v>220</v>
      </c>
      <c r="E141" s="5" t="s">
        <v>129</v>
      </c>
      <c r="F141" s="98">
        <f>SUM('[1]Физическа куль'!E99)</f>
        <v>85</v>
      </c>
      <c r="G141" s="1"/>
      <c r="H141" s="1"/>
    </row>
    <row r="142" spans="1:8" ht="22.5" customHeight="1" x14ac:dyDescent="0.3">
      <c r="A142" s="166"/>
      <c r="B142" s="4">
        <v>300</v>
      </c>
      <c r="C142" s="5" t="s">
        <v>218</v>
      </c>
      <c r="D142" s="5" t="s">
        <v>221</v>
      </c>
      <c r="E142" s="5" t="s">
        <v>175</v>
      </c>
      <c r="F142" s="98">
        <f>SUM('[1]Физическа куль'!F99)</f>
        <v>15000</v>
      </c>
      <c r="G142" s="1"/>
      <c r="H142" s="1"/>
    </row>
    <row r="143" spans="1:8" x14ac:dyDescent="0.3">
      <c r="A143" s="181" t="s">
        <v>222</v>
      </c>
      <c r="B143" s="181"/>
      <c r="C143" s="181"/>
      <c r="D143" s="181"/>
      <c r="E143" s="182"/>
      <c r="F143" s="99">
        <f>SUM(F144)</f>
        <v>1000</v>
      </c>
      <c r="G143" s="1"/>
      <c r="H143" s="1"/>
    </row>
    <row r="144" spans="1:8" ht="54.75" customHeight="1" x14ac:dyDescent="0.3">
      <c r="A144" s="18" t="s">
        <v>139</v>
      </c>
      <c r="B144" s="17">
        <v>300</v>
      </c>
      <c r="C144" s="17">
        <v>1202</v>
      </c>
      <c r="D144" s="17">
        <v>8050070070</v>
      </c>
      <c r="E144" s="17">
        <v>600</v>
      </c>
      <c r="F144" s="103">
        <f>SUM('[1]Ср массовой инф'!C99)</f>
        <v>1000</v>
      </c>
      <c r="G144" s="1"/>
      <c r="H144" s="1"/>
    </row>
    <row r="145" spans="1:8" ht="52.5" customHeight="1" x14ac:dyDescent="0.3">
      <c r="A145" s="183" t="s">
        <v>223</v>
      </c>
      <c r="B145" s="184"/>
      <c r="C145" s="184"/>
      <c r="D145" s="184"/>
      <c r="E145" s="185"/>
      <c r="F145" s="104">
        <f>SUM(F146:F146)</f>
        <v>15087.9</v>
      </c>
      <c r="G145" s="1"/>
      <c r="H145" s="1"/>
    </row>
    <row r="146" spans="1:8" ht="29.25" customHeight="1" x14ac:dyDescent="0.3">
      <c r="A146" s="96" t="s">
        <v>139</v>
      </c>
      <c r="B146" s="72">
        <v>300</v>
      </c>
      <c r="C146" s="15" t="s">
        <v>224</v>
      </c>
      <c r="D146" s="15" t="s">
        <v>225</v>
      </c>
      <c r="E146" s="15" t="s">
        <v>142</v>
      </c>
      <c r="F146" s="102">
        <f>SUM('[1]Прил к фин пом2'!L5)</f>
        <v>15087.9</v>
      </c>
      <c r="G146" s="1"/>
      <c r="H146" s="1"/>
    </row>
    <row r="147" spans="1:8" x14ac:dyDescent="0.3">
      <c r="A147" s="73" t="s">
        <v>226</v>
      </c>
      <c r="B147" s="92"/>
      <c r="C147" s="92"/>
      <c r="D147" s="92"/>
      <c r="E147" s="92"/>
      <c r="F147" s="105">
        <f>SUM(F9+F55+F75+F87+F113+F125+F145+F48+F138+F46+F143)</f>
        <v>363837.72000000003</v>
      </c>
      <c r="G147" s="1"/>
      <c r="H147" s="1"/>
    </row>
  </sheetData>
  <mergeCells count="41">
    <mergeCell ref="A143:E143"/>
    <mergeCell ref="A145:E145"/>
    <mergeCell ref="A4:H4"/>
    <mergeCell ref="A5:H5"/>
    <mergeCell ref="A7:A8"/>
    <mergeCell ref="B7:B8"/>
    <mergeCell ref="C7:C8"/>
    <mergeCell ref="D7:D8"/>
    <mergeCell ref="E7:E8"/>
    <mergeCell ref="A26:A33"/>
    <mergeCell ref="A34:A40"/>
    <mergeCell ref="A41:A44"/>
    <mergeCell ref="F7:F8"/>
    <mergeCell ref="A9:E9"/>
    <mergeCell ref="A10:A20"/>
    <mergeCell ref="A21:A25"/>
    <mergeCell ref="A46:E46"/>
    <mergeCell ref="A68:A74"/>
    <mergeCell ref="A75:E75"/>
    <mergeCell ref="A76:A82"/>
    <mergeCell ref="A83:A84"/>
    <mergeCell ref="A48:E48"/>
    <mergeCell ref="A49:A54"/>
    <mergeCell ref="A55:E55"/>
    <mergeCell ref="A56:A62"/>
    <mergeCell ref="A63:A67"/>
    <mergeCell ref="A85:A86"/>
    <mergeCell ref="A87:E87"/>
    <mergeCell ref="A88:A103"/>
    <mergeCell ref="A104:A107"/>
    <mergeCell ref="A135:A137"/>
    <mergeCell ref="A108:A112"/>
    <mergeCell ref="A140:A142"/>
    <mergeCell ref="A113:E113"/>
    <mergeCell ref="A114:A120"/>
    <mergeCell ref="A132:A134"/>
    <mergeCell ref="A121:A124"/>
    <mergeCell ref="A125:E125"/>
    <mergeCell ref="A126:A127"/>
    <mergeCell ref="A128:A130"/>
    <mergeCell ref="A138:E138"/>
  </mergeCells>
  <phoneticPr fontId="0" type="noConversion"/>
  <pageMargins left="0.7" right="0.7" top="0.75" bottom="0.75" header="0.3" footer="0.3"/>
  <pageSetup paperSize="9" scale="80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view="pageBreakPreview" zoomScale="60" workbookViewId="0">
      <selection activeCell="A4" sqref="A4:F4"/>
    </sheetView>
  </sheetViews>
  <sheetFormatPr defaultRowHeight="14.4" x14ac:dyDescent="0.3"/>
  <cols>
    <col min="1" max="1" width="57.6640625" customWidth="1"/>
    <col min="2" max="2" width="17.6640625" customWidth="1"/>
    <col min="3" max="3" width="12.109375" customWidth="1"/>
    <col min="4" max="4" width="11.6640625" customWidth="1"/>
    <col min="5" max="5" width="8" customWidth="1"/>
    <col min="6" max="6" width="19.109375" customWidth="1"/>
    <col min="9" max="9" width="21.44140625" customWidth="1"/>
    <col min="10" max="10" width="17.6640625" customWidth="1"/>
    <col min="11" max="11" width="24.5546875" customWidth="1"/>
  </cols>
  <sheetData>
    <row r="1" spans="1:7" x14ac:dyDescent="0.3">
      <c r="A1" s="2"/>
      <c r="B1" s="2"/>
      <c r="C1" s="2"/>
      <c r="D1" s="2" t="s">
        <v>57</v>
      </c>
      <c r="F1" s="2"/>
    </row>
    <row r="2" spans="1:7" x14ac:dyDescent="0.3">
      <c r="A2" s="2"/>
      <c r="B2" s="2"/>
      <c r="C2" s="2"/>
      <c r="D2" s="2" t="s">
        <v>227</v>
      </c>
      <c r="F2" s="2"/>
    </row>
    <row r="3" spans="1:7" x14ac:dyDescent="0.3">
      <c r="A3" s="2"/>
      <c r="B3" s="2"/>
      <c r="C3" s="2"/>
      <c r="D3" s="2"/>
      <c r="F3" s="2" t="s">
        <v>90</v>
      </c>
    </row>
    <row r="4" spans="1:7" ht="56.25" customHeight="1" x14ac:dyDescent="0.3">
      <c r="A4" s="191" t="s">
        <v>228</v>
      </c>
      <c r="B4" s="191"/>
      <c r="C4" s="191"/>
      <c r="D4" s="191"/>
      <c r="E4" s="191"/>
      <c r="F4" s="191"/>
    </row>
    <row r="5" spans="1:7" x14ac:dyDescent="0.3">
      <c r="A5" s="186"/>
      <c r="B5" s="186"/>
      <c r="C5" s="186"/>
      <c r="D5" s="186"/>
      <c r="E5" s="186"/>
      <c r="F5" s="186"/>
    </row>
    <row r="6" spans="1:7" x14ac:dyDescent="0.3">
      <c r="A6" s="186" t="s">
        <v>62</v>
      </c>
      <c r="B6" s="186"/>
      <c r="C6" s="186"/>
      <c r="D6" s="186"/>
      <c r="E6" s="186"/>
      <c r="F6" s="186"/>
    </row>
    <row r="7" spans="1:7" x14ac:dyDescent="0.3">
      <c r="A7" s="1"/>
      <c r="B7" s="1"/>
      <c r="C7" s="1"/>
      <c r="D7" s="1"/>
      <c r="E7" s="1"/>
      <c r="F7" s="1"/>
    </row>
    <row r="8" spans="1:7" x14ac:dyDescent="0.3">
      <c r="A8" s="187" t="s">
        <v>229</v>
      </c>
      <c r="B8" s="187" t="s">
        <v>230</v>
      </c>
      <c r="C8" s="187" t="s">
        <v>98</v>
      </c>
      <c r="D8" s="187" t="s">
        <v>231</v>
      </c>
      <c r="E8" s="187" t="s">
        <v>232</v>
      </c>
      <c r="F8" s="187" t="s">
        <v>63</v>
      </c>
    </row>
    <row r="9" spans="1:7" x14ac:dyDescent="0.3">
      <c r="A9" s="192"/>
      <c r="B9" s="192"/>
      <c r="C9" s="192"/>
      <c r="D9" s="192"/>
      <c r="E9" s="192"/>
      <c r="F9" s="192"/>
    </row>
    <row r="10" spans="1:7" ht="30" customHeight="1" x14ac:dyDescent="0.3">
      <c r="A10" s="188"/>
      <c r="B10" s="188"/>
      <c r="C10" s="188"/>
      <c r="D10" s="188"/>
      <c r="E10" s="188"/>
      <c r="F10" s="188"/>
    </row>
    <row r="11" spans="1:7" x14ac:dyDescent="0.3">
      <c r="A11" s="19" t="s">
        <v>233</v>
      </c>
      <c r="B11" s="20"/>
      <c r="C11" s="20"/>
      <c r="D11" s="20"/>
      <c r="E11" s="20"/>
      <c r="F11" s="106">
        <f>SUM(F12+F116+F153)</f>
        <v>363837.72000000003</v>
      </c>
      <c r="G11" s="6"/>
    </row>
    <row r="12" spans="1:7" x14ac:dyDescent="0.3">
      <c r="A12" s="21" t="s">
        <v>234</v>
      </c>
      <c r="B12" s="22"/>
      <c r="C12" s="22"/>
      <c r="D12" s="22"/>
      <c r="E12" s="22"/>
      <c r="F12" s="107">
        <f>SUM(F13+F31+F37+F40+F52+F61+F72+F76+F81+F83+F97+F99+F111+F114)</f>
        <v>334304.37</v>
      </c>
      <c r="G12" s="6"/>
    </row>
    <row r="13" spans="1:7" ht="27.6" x14ac:dyDescent="0.3">
      <c r="A13" s="23" t="s">
        <v>235</v>
      </c>
      <c r="B13" s="24" t="s">
        <v>236</v>
      </c>
      <c r="C13" s="25"/>
      <c r="D13" s="25"/>
      <c r="E13" s="25"/>
      <c r="F13" s="108">
        <f>SUM(F14+F17)</f>
        <v>177861.65999999997</v>
      </c>
      <c r="G13" s="6"/>
    </row>
    <row r="14" spans="1:7" ht="41.4" x14ac:dyDescent="0.3">
      <c r="A14" s="26" t="s">
        <v>237</v>
      </c>
      <c r="B14" s="27" t="s">
        <v>238</v>
      </c>
      <c r="C14" s="27"/>
      <c r="D14" s="27"/>
      <c r="E14" s="27"/>
      <c r="F14" s="109">
        <f>SUM(F15:F16)</f>
        <v>1320</v>
      </c>
      <c r="G14" s="6"/>
    </row>
    <row r="15" spans="1:7" ht="69.599999999999994" x14ac:dyDescent="0.3">
      <c r="A15" s="28" t="s">
        <v>239</v>
      </c>
      <c r="B15" s="27" t="s">
        <v>181</v>
      </c>
      <c r="C15" s="27" t="s">
        <v>129</v>
      </c>
      <c r="D15" s="27" t="s">
        <v>240</v>
      </c>
      <c r="E15" s="27" t="s">
        <v>241</v>
      </c>
      <c r="F15" s="109">
        <f>SUM([1]Сады!AD53)</f>
        <v>500</v>
      </c>
      <c r="G15" s="6"/>
    </row>
    <row r="16" spans="1:7" ht="69.599999999999994" x14ac:dyDescent="0.3">
      <c r="A16" s="28" t="s">
        <v>239</v>
      </c>
      <c r="B16" s="27" t="s">
        <v>181</v>
      </c>
      <c r="C16" s="27" t="s">
        <v>129</v>
      </c>
      <c r="D16" s="27" t="s">
        <v>240</v>
      </c>
      <c r="E16" s="27" t="s">
        <v>242</v>
      </c>
      <c r="F16" s="109">
        <f>SUM('[1]Школы рай'!R53+[1]Внешкольн!E53)</f>
        <v>820</v>
      </c>
      <c r="G16" s="6"/>
    </row>
    <row r="17" spans="1:11" ht="41.4" x14ac:dyDescent="0.3">
      <c r="A17" s="26" t="s">
        <v>243</v>
      </c>
      <c r="B17" s="27" t="s">
        <v>244</v>
      </c>
      <c r="C17" s="27"/>
      <c r="D17" s="27"/>
      <c r="E17" s="27"/>
      <c r="F17" s="109">
        <f>SUM(F18:F30)</f>
        <v>176541.65999999997</v>
      </c>
      <c r="G17" s="6"/>
    </row>
    <row r="18" spans="1:11" ht="83.4" x14ac:dyDescent="0.3">
      <c r="A18" s="29" t="s">
        <v>245</v>
      </c>
      <c r="B18" s="27" t="s">
        <v>179</v>
      </c>
      <c r="C18" s="27" t="s">
        <v>129</v>
      </c>
      <c r="D18" s="27" t="s">
        <v>240</v>
      </c>
      <c r="E18" s="27" t="s">
        <v>241</v>
      </c>
      <c r="F18" s="109">
        <f>SUM('[1]По подразд'!F139)</f>
        <v>32246.039999999994</v>
      </c>
      <c r="G18" s="6"/>
      <c r="H18" s="30"/>
      <c r="I18" s="31"/>
      <c r="K18" s="32">
        <f>SUM(I18-J18)</f>
        <v>0</v>
      </c>
    </row>
    <row r="19" spans="1:11" ht="111" x14ac:dyDescent="0.3">
      <c r="A19" s="29" t="s">
        <v>246</v>
      </c>
      <c r="B19" s="27" t="s">
        <v>180</v>
      </c>
      <c r="C19" s="27" t="s">
        <v>129</v>
      </c>
      <c r="D19" s="27" t="s">
        <v>240</v>
      </c>
      <c r="E19" s="27" t="s">
        <v>241</v>
      </c>
      <c r="F19" s="109">
        <f>SUM('[1]По подразд'!F140)</f>
        <v>17841.599999999999</v>
      </c>
      <c r="G19" s="6"/>
    </row>
    <row r="20" spans="1:11" ht="152.4" x14ac:dyDescent="0.3">
      <c r="A20" s="29" t="s">
        <v>247</v>
      </c>
      <c r="B20" s="27" t="s">
        <v>184</v>
      </c>
      <c r="C20" s="27" t="s">
        <v>129</v>
      </c>
      <c r="D20" s="27" t="s">
        <v>240</v>
      </c>
      <c r="E20" s="27" t="s">
        <v>242</v>
      </c>
      <c r="F20" s="109">
        <f>SUM('[1]По подразд'!F148)</f>
        <v>62916.700000000004</v>
      </c>
      <c r="G20" s="6"/>
    </row>
    <row r="21" spans="1:11" ht="97.2" x14ac:dyDescent="0.3">
      <c r="A21" s="29" t="s">
        <v>248</v>
      </c>
      <c r="B21" s="15" t="s">
        <v>183</v>
      </c>
      <c r="C21" s="15" t="s">
        <v>129</v>
      </c>
      <c r="D21" s="33" t="s">
        <v>240</v>
      </c>
      <c r="E21" s="27" t="s">
        <v>242</v>
      </c>
      <c r="F21" s="109">
        <f>SUM('[1]По подразд'!F146)</f>
        <v>34527.56</v>
      </c>
      <c r="G21" s="6"/>
    </row>
    <row r="22" spans="1:11" ht="83.4" x14ac:dyDescent="0.3">
      <c r="A22" s="29" t="s">
        <v>249</v>
      </c>
      <c r="B22" s="15" t="s">
        <v>185</v>
      </c>
      <c r="C22" s="27" t="s">
        <v>129</v>
      </c>
      <c r="D22" s="27" t="s">
        <v>240</v>
      </c>
      <c r="E22" s="27" t="s">
        <v>242</v>
      </c>
      <c r="F22" s="109">
        <f>SUM('[1]По подразд'!F150)</f>
        <v>16222.1</v>
      </c>
      <c r="G22" s="6"/>
    </row>
    <row r="23" spans="1:11" ht="69.599999999999994" x14ac:dyDescent="0.3">
      <c r="A23" s="29" t="s">
        <v>250</v>
      </c>
      <c r="B23" s="15" t="s">
        <v>188</v>
      </c>
      <c r="C23" s="15" t="s">
        <v>129</v>
      </c>
      <c r="D23" s="33" t="s">
        <v>240</v>
      </c>
      <c r="E23" s="27" t="s">
        <v>240</v>
      </c>
      <c r="F23" s="109">
        <f>SUM('[1]По подразд'!F153)</f>
        <v>650</v>
      </c>
      <c r="G23" s="6"/>
    </row>
    <row r="24" spans="1:11" ht="69.599999999999994" x14ac:dyDescent="0.3">
      <c r="A24" s="29" t="s">
        <v>251</v>
      </c>
      <c r="B24" s="15" t="s">
        <v>193</v>
      </c>
      <c r="C24" s="15" t="s">
        <v>106</v>
      </c>
      <c r="D24" s="33" t="s">
        <v>240</v>
      </c>
      <c r="E24" s="27" t="s">
        <v>252</v>
      </c>
      <c r="F24" s="109">
        <f>SUM('[1]По подразд'!F160)</f>
        <v>4994.46</v>
      </c>
      <c r="G24" s="6"/>
    </row>
    <row r="25" spans="1:11" ht="69.599999999999994" x14ac:dyDescent="0.3">
      <c r="A25" s="29" t="s">
        <v>251</v>
      </c>
      <c r="B25" s="15" t="s">
        <v>193</v>
      </c>
      <c r="C25" s="15" t="s">
        <v>110</v>
      </c>
      <c r="D25" s="33" t="s">
        <v>240</v>
      </c>
      <c r="E25" s="27" t="s">
        <v>252</v>
      </c>
      <c r="F25" s="109">
        <f>SUM('[1]По подразд'!F161)</f>
        <v>792.8</v>
      </c>
      <c r="G25" s="6"/>
    </row>
    <row r="26" spans="1:11" ht="69.599999999999994" x14ac:dyDescent="0.3">
      <c r="A26" s="29" t="s">
        <v>251</v>
      </c>
      <c r="B26" s="15" t="s">
        <v>193</v>
      </c>
      <c r="C26" s="15" t="s">
        <v>113</v>
      </c>
      <c r="D26" s="33" t="s">
        <v>240</v>
      </c>
      <c r="E26" s="27" t="s">
        <v>252</v>
      </c>
      <c r="F26" s="109">
        <f>SUM('[1]По подразд'!F162)</f>
        <v>13</v>
      </c>
      <c r="G26" s="6"/>
    </row>
    <row r="27" spans="1:11" ht="98.25" customHeight="1" x14ac:dyDescent="0.3">
      <c r="A27" s="34" t="s">
        <v>253</v>
      </c>
      <c r="B27" s="15" t="s">
        <v>194</v>
      </c>
      <c r="C27" s="15" t="s">
        <v>110</v>
      </c>
      <c r="D27" s="33" t="s">
        <v>240</v>
      </c>
      <c r="E27" s="27" t="s">
        <v>252</v>
      </c>
      <c r="F27" s="109">
        <f>SUM('[1]Аппарат и ЦБ Метод'!D99)</f>
        <v>356.1</v>
      </c>
      <c r="G27" s="6"/>
    </row>
    <row r="28" spans="1:11" ht="83.4" x14ac:dyDescent="0.3">
      <c r="A28" s="28" t="s">
        <v>254</v>
      </c>
      <c r="B28" s="15" t="s">
        <v>190</v>
      </c>
      <c r="C28" s="15" t="s">
        <v>129</v>
      </c>
      <c r="D28" s="33" t="s">
        <v>240</v>
      </c>
      <c r="E28" s="27" t="s">
        <v>252</v>
      </c>
      <c r="F28" s="109">
        <f>SUM('[1]По подразд'!F168)</f>
        <v>1128</v>
      </c>
      <c r="G28" s="6"/>
    </row>
    <row r="29" spans="1:11" ht="69.599999999999994" x14ac:dyDescent="0.3">
      <c r="A29" s="29" t="s">
        <v>255</v>
      </c>
      <c r="B29" s="15" t="s">
        <v>191</v>
      </c>
      <c r="C29" s="15" t="s">
        <v>129</v>
      </c>
      <c r="D29" s="33" t="s">
        <v>240</v>
      </c>
      <c r="E29" s="27" t="s">
        <v>252</v>
      </c>
      <c r="F29" s="109">
        <f>SUM('[1]По подразд'!F174)</f>
        <v>1423.5</v>
      </c>
      <c r="G29" s="6"/>
    </row>
    <row r="30" spans="1:11" ht="111" x14ac:dyDescent="0.3">
      <c r="A30" s="29" t="s">
        <v>256</v>
      </c>
      <c r="B30" s="15" t="s">
        <v>214</v>
      </c>
      <c r="C30" s="15" t="s">
        <v>212</v>
      </c>
      <c r="D30" s="33" t="s">
        <v>257</v>
      </c>
      <c r="E30" s="27" t="s">
        <v>258</v>
      </c>
      <c r="F30" s="109">
        <f>SUM('[1]По подразд'!F203)</f>
        <v>3429.8</v>
      </c>
      <c r="G30" s="6"/>
    </row>
    <row r="31" spans="1:11" ht="27.6" x14ac:dyDescent="0.3">
      <c r="A31" s="21" t="s">
        <v>259</v>
      </c>
      <c r="B31" s="24" t="s">
        <v>260</v>
      </c>
      <c r="C31" s="24"/>
      <c r="D31" s="24"/>
      <c r="E31" s="24"/>
      <c r="F31" s="110">
        <f>SUM(F32+F35)</f>
        <v>4434.3999999999996</v>
      </c>
      <c r="G31" s="6"/>
    </row>
    <row r="32" spans="1:11" ht="27.6" x14ac:dyDescent="0.3">
      <c r="A32" s="26" t="s">
        <v>261</v>
      </c>
      <c r="B32" s="35" t="s">
        <v>262</v>
      </c>
      <c r="C32" s="35"/>
      <c r="D32" s="35"/>
      <c r="E32" s="35"/>
      <c r="F32" s="111">
        <f>SUM(F33:F34)</f>
        <v>3434.4</v>
      </c>
      <c r="G32" s="6"/>
    </row>
    <row r="33" spans="1:7" ht="69.599999999999994" x14ac:dyDescent="0.3">
      <c r="A33" s="29" t="s">
        <v>263</v>
      </c>
      <c r="B33" s="15" t="s">
        <v>211</v>
      </c>
      <c r="C33" s="15" t="s">
        <v>212</v>
      </c>
      <c r="D33" s="15" t="s">
        <v>257</v>
      </c>
      <c r="E33" s="35" t="s">
        <v>241</v>
      </c>
      <c r="F33" s="111">
        <f>SUM('[1]По подразд'!F197)</f>
        <v>3034.4</v>
      </c>
      <c r="G33" s="6"/>
    </row>
    <row r="34" spans="1:7" ht="97.2" x14ac:dyDescent="0.3">
      <c r="A34" s="28" t="s">
        <v>264</v>
      </c>
      <c r="B34" s="15" t="s">
        <v>156</v>
      </c>
      <c r="C34" s="15" t="s">
        <v>113</v>
      </c>
      <c r="D34" s="33" t="s">
        <v>258</v>
      </c>
      <c r="E34" s="27" t="s">
        <v>265</v>
      </c>
      <c r="F34" s="111">
        <f>SUM('[1]сельское хоз'!AS99)</f>
        <v>400</v>
      </c>
      <c r="G34" s="6"/>
    </row>
    <row r="35" spans="1:7" ht="27.6" x14ac:dyDescent="0.3">
      <c r="A35" s="26" t="s">
        <v>266</v>
      </c>
      <c r="B35" s="35" t="s">
        <v>267</v>
      </c>
      <c r="C35" s="35"/>
      <c r="D35" s="27"/>
      <c r="E35" s="36"/>
      <c r="F35" s="111">
        <f>SUM(F36:F36)</f>
        <v>1000</v>
      </c>
      <c r="G35" s="6"/>
    </row>
    <row r="36" spans="1:7" ht="69.599999999999994" x14ac:dyDescent="0.3">
      <c r="A36" s="29" t="s">
        <v>268</v>
      </c>
      <c r="B36" s="15" t="s">
        <v>187</v>
      </c>
      <c r="C36" s="15" t="s">
        <v>129</v>
      </c>
      <c r="D36" s="15" t="s">
        <v>240</v>
      </c>
      <c r="E36" s="35" t="s">
        <v>240</v>
      </c>
      <c r="F36" s="109">
        <f>SUM('[1]По подразд'!F155)</f>
        <v>1000</v>
      </c>
      <c r="G36" s="6"/>
    </row>
    <row r="37" spans="1:7" ht="27.6" x14ac:dyDescent="0.3">
      <c r="A37" s="23" t="s">
        <v>269</v>
      </c>
      <c r="B37" s="24" t="s">
        <v>270</v>
      </c>
      <c r="C37" s="24"/>
      <c r="D37" s="24"/>
      <c r="E37" s="24"/>
      <c r="F37" s="110">
        <f>SUM(F38:F39)</f>
        <v>23791.200000000001</v>
      </c>
      <c r="G37" s="6"/>
    </row>
    <row r="38" spans="1:7" ht="69.599999999999994" x14ac:dyDescent="0.3">
      <c r="A38" s="29" t="s">
        <v>271</v>
      </c>
      <c r="B38" s="35" t="s">
        <v>158</v>
      </c>
      <c r="C38" s="35" t="s">
        <v>110</v>
      </c>
      <c r="D38" s="35" t="s">
        <v>258</v>
      </c>
      <c r="E38" s="35" t="s">
        <v>252</v>
      </c>
      <c r="F38" s="111">
        <f>SUM('[1]сельское хоз'!AT101)</f>
        <v>17100</v>
      </c>
      <c r="G38" s="6"/>
    </row>
    <row r="39" spans="1:7" ht="55.8" x14ac:dyDescent="0.3">
      <c r="A39" s="29" t="s">
        <v>272</v>
      </c>
      <c r="B39" s="35" t="s">
        <v>159</v>
      </c>
      <c r="C39" s="35" t="s">
        <v>110</v>
      </c>
      <c r="D39" s="35" t="s">
        <v>258</v>
      </c>
      <c r="E39" s="35" t="s">
        <v>252</v>
      </c>
      <c r="F39" s="111">
        <f>SUM('[1]По подразд'!F104)</f>
        <v>6691.2</v>
      </c>
      <c r="G39" s="6"/>
    </row>
    <row r="40" spans="1:7" ht="27.6" x14ac:dyDescent="0.3">
      <c r="A40" s="23" t="s">
        <v>273</v>
      </c>
      <c r="B40" s="24" t="s">
        <v>274</v>
      </c>
      <c r="C40" s="24"/>
      <c r="D40" s="24"/>
      <c r="E40" s="24"/>
      <c r="F40" s="110">
        <f>SUM(F44+F46+F41)</f>
        <v>34930.660000000003</v>
      </c>
      <c r="G40" s="6"/>
    </row>
    <row r="41" spans="1:7" ht="27.6" x14ac:dyDescent="0.3">
      <c r="A41" s="26" t="s">
        <v>275</v>
      </c>
      <c r="B41" s="27" t="s">
        <v>276</v>
      </c>
      <c r="C41" s="27"/>
      <c r="D41" s="27"/>
      <c r="E41" s="27"/>
      <c r="F41" s="109">
        <f>SUM(F42:F43)</f>
        <v>5000</v>
      </c>
      <c r="G41" s="6"/>
    </row>
    <row r="42" spans="1:7" ht="90.75" customHeight="1" x14ac:dyDescent="0.3">
      <c r="A42" s="26" t="s">
        <v>277</v>
      </c>
      <c r="B42" s="27" t="s">
        <v>174</v>
      </c>
      <c r="C42" s="27" t="s">
        <v>175</v>
      </c>
      <c r="D42" s="27" t="s">
        <v>278</v>
      </c>
      <c r="E42" s="27" t="s">
        <v>242</v>
      </c>
      <c r="F42" s="109">
        <f>SUM([1]жкх!M99)</f>
        <v>3000</v>
      </c>
      <c r="G42" s="6"/>
    </row>
    <row r="43" spans="1:7" ht="99" customHeight="1" x14ac:dyDescent="0.3">
      <c r="A43" s="26" t="s">
        <v>277</v>
      </c>
      <c r="B43" s="27" t="s">
        <v>174</v>
      </c>
      <c r="C43" s="27" t="s">
        <v>175</v>
      </c>
      <c r="D43" s="27" t="s">
        <v>257</v>
      </c>
      <c r="E43" s="27" t="s">
        <v>279</v>
      </c>
      <c r="F43" s="109">
        <f>SUM([1]жкх!L46+[1]жкх!L82+[1]жкх!M82)</f>
        <v>2000</v>
      </c>
      <c r="G43" s="6"/>
    </row>
    <row r="44" spans="1:7" ht="41.4" x14ac:dyDescent="0.3">
      <c r="A44" s="26" t="s">
        <v>280</v>
      </c>
      <c r="B44" s="27" t="s">
        <v>281</v>
      </c>
      <c r="C44" s="27"/>
      <c r="D44" s="27"/>
      <c r="E44" s="27"/>
      <c r="F44" s="109">
        <f>SUM(F45:F45)</f>
        <v>25896.6</v>
      </c>
      <c r="G44" s="6"/>
    </row>
    <row r="45" spans="1:7" ht="98.25" customHeight="1" x14ac:dyDescent="0.3">
      <c r="A45" s="37" t="s">
        <v>282</v>
      </c>
      <c r="B45" s="15" t="s">
        <v>153</v>
      </c>
      <c r="C45" s="15" t="s">
        <v>113</v>
      </c>
      <c r="D45" s="15" t="s">
        <v>258</v>
      </c>
      <c r="E45" s="35" t="s">
        <v>278</v>
      </c>
      <c r="F45" s="111">
        <f>SUM('[1]сельское хоз'!AN99)</f>
        <v>25896.6</v>
      </c>
      <c r="G45" s="6"/>
    </row>
    <row r="46" spans="1:7" ht="41.4" x14ac:dyDescent="0.3">
      <c r="A46" s="38" t="s">
        <v>283</v>
      </c>
      <c r="B46" s="39" t="s">
        <v>284</v>
      </c>
      <c r="C46" s="39"/>
      <c r="D46" s="39"/>
      <c r="E46" s="39"/>
      <c r="F46" s="112">
        <f>SUM(F47:F51)</f>
        <v>4034.0600000000004</v>
      </c>
      <c r="G46" s="6"/>
    </row>
    <row r="47" spans="1:7" ht="97.2" x14ac:dyDescent="0.3">
      <c r="A47" s="29" t="s">
        <v>285</v>
      </c>
      <c r="B47" s="35" t="s">
        <v>137</v>
      </c>
      <c r="C47" s="35" t="s">
        <v>106</v>
      </c>
      <c r="D47" s="35" t="s">
        <v>241</v>
      </c>
      <c r="E47" s="35" t="s">
        <v>258</v>
      </c>
      <c r="F47" s="111">
        <f>SUM('[1]По подразд'!F25)</f>
        <v>318.95999999999998</v>
      </c>
      <c r="G47" s="6"/>
    </row>
    <row r="48" spans="1:7" ht="69.599999999999994" x14ac:dyDescent="0.3">
      <c r="A48" s="29" t="s">
        <v>286</v>
      </c>
      <c r="B48" s="35" t="s">
        <v>287</v>
      </c>
      <c r="C48" s="35" t="s">
        <v>288</v>
      </c>
      <c r="D48" s="35" t="s">
        <v>258</v>
      </c>
      <c r="E48" s="35" t="s">
        <v>278</v>
      </c>
      <c r="F48" s="111">
        <f>SUM('[1]По подразд'!F87)</f>
        <v>27</v>
      </c>
      <c r="G48" s="6"/>
    </row>
    <row r="49" spans="1:7" ht="111" x14ac:dyDescent="0.3">
      <c r="A49" s="29" t="s">
        <v>289</v>
      </c>
      <c r="B49" s="15" t="s">
        <v>152</v>
      </c>
      <c r="C49" s="15" t="s">
        <v>106</v>
      </c>
      <c r="D49" s="15" t="s">
        <v>258</v>
      </c>
      <c r="E49" s="35" t="s">
        <v>278</v>
      </c>
      <c r="F49" s="111">
        <f>SUM('[1]сельское хоз'!AQ5+'[1]сельское хоз'!AQ43)</f>
        <v>3306.6000000000004</v>
      </c>
      <c r="G49" s="6"/>
    </row>
    <row r="50" spans="1:7" ht="111" x14ac:dyDescent="0.3">
      <c r="A50" s="29" t="s">
        <v>289</v>
      </c>
      <c r="B50" s="15" t="s">
        <v>152</v>
      </c>
      <c r="C50" s="15" t="s">
        <v>110</v>
      </c>
      <c r="D50" s="15" t="s">
        <v>258</v>
      </c>
      <c r="E50" s="35" t="s">
        <v>278</v>
      </c>
      <c r="F50" s="111">
        <f>SUM('[1]сельское хоз'!AQ13+'[1]сельское хоз'!AQ20+'[1]сельское хоз'!AQ27+'[1]сельское хоз'!AQ35+'[1]сельское хоз'!AQ79)</f>
        <v>371.70000000000005</v>
      </c>
      <c r="G50" s="6"/>
    </row>
    <row r="51" spans="1:7" ht="111" x14ac:dyDescent="0.3">
      <c r="A51" s="29" t="s">
        <v>289</v>
      </c>
      <c r="B51" s="15" t="s">
        <v>152</v>
      </c>
      <c r="C51" s="15" t="s">
        <v>113</v>
      </c>
      <c r="D51" s="15" t="s">
        <v>258</v>
      </c>
      <c r="E51" s="35" t="s">
        <v>278</v>
      </c>
      <c r="F51" s="111">
        <f>SUM('[1]По подразд'!F91)</f>
        <v>9.8000000000000007</v>
      </c>
      <c r="G51" s="6"/>
    </row>
    <row r="52" spans="1:7" ht="41.4" x14ac:dyDescent="0.3">
      <c r="A52" s="38" t="s">
        <v>290</v>
      </c>
      <c r="B52" s="40" t="s">
        <v>291</v>
      </c>
      <c r="C52" s="40"/>
      <c r="D52" s="40"/>
      <c r="E52" s="40"/>
      <c r="F52" s="108">
        <f>SUM(F53+F55+F57)</f>
        <v>41902.9</v>
      </c>
      <c r="G52" s="6"/>
    </row>
    <row r="53" spans="1:7" x14ac:dyDescent="0.3">
      <c r="A53" s="41" t="s">
        <v>292</v>
      </c>
      <c r="B53" s="42" t="s">
        <v>293</v>
      </c>
      <c r="C53" s="42"/>
      <c r="D53" s="42"/>
      <c r="E53" s="42"/>
      <c r="F53" s="113">
        <f>SUM(F54)</f>
        <v>100</v>
      </c>
      <c r="G53" s="6"/>
    </row>
    <row r="54" spans="1:7" ht="55.8" x14ac:dyDescent="0.3">
      <c r="A54" s="28" t="s">
        <v>294</v>
      </c>
      <c r="B54" s="42" t="s">
        <v>170</v>
      </c>
      <c r="C54" s="42" t="s">
        <v>110</v>
      </c>
      <c r="D54" s="42" t="s">
        <v>278</v>
      </c>
      <c r="E54" s="42" t="s">
        <v>242</v>
      </c>
      <c r="F54" s="113">
        <f>SUM('[1]По подразд'!F123)</f>
        <v>100</v>
      </c>
      <c r="G54" s="6"/>
    </row>
    <row r="55" spans="1:7" ht="27.6" x14ac:dyDescent="0.3">
      <c r="A55" s="41" t="s">
        <v>295</v>
      </c>
      <c r="B55" s="42" t="s">
        <v>296</v>
      </c>
      <c r="C55" s="42"/>
      <c r="D55" s="42"/>
      <c r="E55" s="42"/>
      <c r="F55" s="113">
        <f>SUM(F56)</f>
        <v>200</v>
      </c>
      <c r="G55" s="6"/>
    </row>
    <row r="56" spans="1:7" ht="83.4" x14ac:dyDescent="0.3">
      <c r="A56" s="29" t="s">
        <v>297</v>
      </c>
      <c r="B56" s="42" t="s">
        <v>171</v>
      </c>
      <c r="C56" s="42" t="s">
        <v>110</v>
      </c>
      <c r="D56" s="42" t="s">
        <v>278</v>
      </c>
      <c r="E56" s="42" t="s">
        <v>242</v>
      </c>
      <c r="F56" s="113">
        <f>SUM('[1]По подразд'!F125)</f>
        <v>200</v>
      </c>
      <c r="G56" s="6"/>
    </row>
    <row r="57" spans="1:7" ht="27.6" x14ac:dyDescent="0.3">
      <c r="A57" s="41" t="s">
        <v>298</v>
      </c>
      <c r="B57" s="15" t="s">
        <v>299</v>
      </c>
      <c r="C57" s="15"/>
      <c r="D57" s="33"/>
      <c r="E57" s="42"/>
      <c r="F57" s="113">
        <f>SUM(F58+F60+F59)</f>
        <v>41602.9</v>
      </c>
      <c r="G57" s="6"/>
    </row>
    <row r="58" spans="1:7" ht="97.2" x14ac:dyDescent="0.3">
      <c r="A58" s="28" t="s">
        <v>300</v>
      </c>
      <c r="B58" s="33" t="s">
        <v>169</v>
      </c>
      <c r="C58" s="33" t="s">
        <v>110</v>
      </c>
      <c r="D58" s="33" t="s">
        <v>278</v>
      </c>
      <c r="E58" s="42" t="s">
        <v>242</v>
      </c>
      <c r="F58" s="113">
        <f>SUM('[1]По подразд'!F127)</f>
        <v>37002.9</v>
      </c>
      <c r="G58" s="6"/>
    </row>
    <row r="59" spans="1:7" ht="83.4" x14ac:dyDescent="0.3">
      <c r="A59" s="34" t="s">
        <v>68</v>
      </c>
      <c r="B59" s="33" t="s">
        <v>66</v>
      </c>
      <c r="C59" s="33" t="s">
        <v>110</v>
      </c>
      <c r="D59" s="33" t="s">
        <v>278</v>
      </c>
      <c r="E59" s="42" t="s">
        <v>242</v>
      </c>
      <c r="F59" s="113">
        <f>SUM([1]жкх!C101)</f>
        <v>3000</v>
      </c>
      <c r="G59" s="6"/>
    </row>
    <row r="60" spans="1:7" ht="102.75" customHeight="1" x14ac:dyDescent="0.3">
      <c r="A60" s="28" t="s">
        <v>301</v>
      </c>
      <c r="B60" s="33" t="s">
        <v>172</v>
      </c>
      <c r="C60" s="33" t="s">
        <v>129</v>
      </c>
      <c r="D60" s="33" t="s">
        <v>278</v>
      </c>
      <c r="E60" s="42" t="s">
        <v>242</v>
      </c>
      <c r="F60" s="113">
        <f>SUM([1]жкх!D99)</f>
        <v>1600</v>
      </c>
      <c r="G60" s="6"/>
    </row>
    <row r="61" spans="1:7" ht="27.6" x14ac:dyDescent="0.3">
      <c r="A61" s="43" t="s">
        <v>302</v>
      </c>
      <c r="B61" s="36" t="s">
        <v>303</v>
      </c>
      <c r="C61" s="36"/>
      <c r="D61" s="36"/>
      <c r="E61" s="36"/>
      <c r="F61" s="114">
        <f>SUM(F62+F64+F66+F68)</f>
        <v>10433.94</v>
      </c>
      <c r="G61" s="6"/>
    </row>
    <row r="62" spans="1:7" ht="27.6" x14ac:dyDescent="0.3">
      <c r="A62" s="44" t="s">
        <v>304</v>
      </c>
      <c r="B62" s="27" t="s">
        <v>305</v>
      </c>
      <c r="C62" s="27"/>
      <c r="D62" s="27"/>
      <c r="E62" s="27"/>
      <c r="F62" s="109">
        <f>SUM(F63:F63)</f>
        <v>20</v>
      </c>
      <c r="G62" s="6"/>
    </row>
    <row r="63" spans="1:7" ht="83.4" x14ac:dyDescent="0.3">
      <c r="A63" s="28" t="s">
        <v>306</v>
      </c>
      <c r="B63" s="27" t="s">
        <v>198</v>
      </c>
      <c r="C63" s="27" t="s">
        <v>110</v>
      </c>
      <c r="D63" s="27" t="s">
        <v>265</v>
      </c>
      <c r="E63" s="27" t="s">
        <v>241</v>
      </c>
      <c r="F63" s="109">
        <f>SUM('[1]По подразд'!F178)</f>
        <v>20</v>
      </c>
      <c r="G63" s="6"/>
    </row>
    <row r="64" spans="1:7" ht="30" customHeight="1" x14ac:dyDescent="0.3">
      <c r="A64" s="44" t="s">
        <v>307</v>
      </c>
      <c r="B64" s="27" t="s">
        <v>308</v>
      </c>
      <c r="C64" s="27"/>
      <c r="D64" s="27"/>
      <c r="E64" s="27"/>
      <c r="F64" s="109">
        <f>SUM(F65)</f>
        <v>254</v>
      </c>
      <c r="G64" s="6"/>
    </row>
    <row r="65" spans="1:7" ht="69.599999999999994" x14ac:dyDescent="0.3">
      <c r="A65" s="28" t="s">
        <v>309</v>
      </c>
      <c r="B65" s="27" t="s">
        <v>205</v>
      </c>
      <c r="C65" s="27" t="s">
        <v>110</v>
      </c>
      <c r="D65" s="27" t="s">
        <v>265</v>
      </c>
      <c r="E65" s="27" t="s">
        <v>258</v>
      </c>
      <c r="F65" s="109">
        <f>SUM('[1]По подразд'!F184)</f>
        <v>254</v>
      </c>
      <c r="G65" s="6"/>
    </row>
    <row r="66" spans="1:7" x14ac:dyDescent="0.3">
      <c r="A66" s="44" t="s">
        <v>310</v>
      </c>
      <c r="B66" s="27" t="s">
        <v>311</v>
      </c>
      <c r="C66" s="27"/>
      <c r="D66" s="27"/>
      <c r="E66" s="27"/>
      <c r="F66" s="109">
        <f>SUM(F67:F67)</f>
        <v>143.19999999999999</v>
      </c>
      <c r="G66" s="6"/>
    </row>
    <row r="67" spans="1:7" ht="55.8" x14ac:dyDescent="0.3">
      <c r="A67" s="29" t="s">
        <v>312</v>
      </c>
      <c r="B67" s="27" t="s">
        <v>206</v>
      </c>
      <c r="C67" s="27" t="s">
        <v>110</v>
      </c>
      <c r="D67" s="27" t="s">
        <v>265</v>
      </c>
      <c r="E67" s="27" t="s">
        <v>258</v>
      </c>
      <c r="F67" s="109">
        <f>SUM('[1]По подразд'!F189)</f>
        <v>143.19999999999999</v>
      </c>
      <c r="G67" s="6"/>
    </row>
    <row r="68" spans="1:7" ht="41.4" x14ac:dyDescent="0.3">
      <c r="A68" s="45" t="s">
        <v>313</v>
      </c>
      <c r="B68" s="27" t="s">
        <v>314</v>
      </c>
      <c r="C68" s="27"/>
      <c r="D68" s="27"/>
      <c r="E68" s="27"/>
      <c r="F68" s="109">
        <f>SUM(F69:F71)</f>
        <v>10016.74</v>
      </c>
      <c r="G68" s="6"/>
    </row>
    <row r="69" spans="1:7" ht="83.4" x14ac:dyDescent="0.3">
      <c r="A69" s="29" t="s">
        <v>315</v>
      </c>
      <c r="B69" s="27" t="s">
        <v>316</v>
      </c>
      <c r="C69" s="27" t="s">
        <v>129</v>
      </c>
      <c r="D69" s="27" t="s">
        <v>265</v>
      </c>
      <c r="E69" s="27" t="s">
        <v>241</v>
      </c>
      <c r="F69" s="109">
        <f>SUM('[1]По подразд'!F180)</f>
        <v>9952.74</v>
      </c>
      <c r="G69" s="6"/>
    </row>
    <row r="70" spans="1:7" ht="97.2" x14ac:dyDescent="0.3">
      <c r="A70" s="29" t="s">
        <v>317</v>
      </c>
      <c r="B70" s="27" t="s">
        <v>200</v>
      </c>
      <c r="C70" s="27" t="s">
        <v>129</v>
      </c>
      <c r="D70" s="27" t="s">
        <v>265</v>
      </c>
      <c r="E70" s="27" t="s">
        <v>241</v>
      </c>
      <c r="F70" s="109">
        <f>SUM('[1]По подразд'!F182)</f>
        <v>14</v>
      </c>
      <c r="G70" s="6"/>
    </row>
    <row r="71" spans="1:7" ht="83.4" x14ac:dyDescent="0.3">
      <c r="A71" s="28" t="s">
        <v>318</v>
      </c>
      <c r="B71" s="27" t="s">
        <v>202</v>
      </c>
      <c r="C71" s="27" t="s">
        <v>129</v>
      </c>
      <c r="D71" s="27" t="s">
        <v>265</v>
      </c>
      <c r="E71" s="27" t="s">
        <v>258</v>
      </c>
      <c r="F71" s="109">
        <f>SUM('[1]По подразд'!F187)</f>
        <v>50</v>
      </c>
      <c r="G71" s="6"/>
    </row>
    <row r="72" spans="1:7" ht="27.6" x14ac:dyDescent="0.3">
      <c r="A72" s="23" t="s">
        <v>319</v>
      </c>
      <c r="B72" s="24" t="s">
        <v>320</v>
      </c>
      <c r="C72" s="24"/>
      <c r="D72" s="24"/>
      <c r="E72" s="24"/>
      <c r="F72" s="110">
        <f>SUM(F73:F75)</f>
        <v>15382.5</v>
      </c>
      <c r="G72" s="6"/>
    </row>
    <row r="73" spans="1:7" ht="42" x14ac:dyDescent="0.3">
      <c r="A73" s="28" t="s">
        <v>321</v>
      </c>
      <c r="B73" s="35" t="s">
        <v>220</v>
      </c>
      <c r="C73" s="35" t="s">
        <v>129</v>
      </c>
      <c r="D73" s="35" t="s">
        <v>322</v>
      </c>
      <c r="E73" s="35" t="s">
        <v>242</v>
      </c>
      <c r="F73" s="111">
        <f>SUM('[1]По подразд'!F207)</f>
        <v>85</v>
      </c>
      <c r="G73" s="6"/>
    </row>
    <row r="74" spans="1:7" ht="42" x14ac:dyDescent="0.3">
      <c r="A74" s="29" t="s">
        <v>323</v>
      </c>
      <c r="B74" s="35" t="s">
        <v>219</v>
      </c>
      <c r="C74" s="35" t="s">
        <v>110</v>
      </c>
      <c r="D74" s="35" t="s">
        <v>322</v>
      </c>
      <c r="E74" s="35" t="s">
        <v>242</v>
      </c>
      <c r="F74" s="111">
        <f>SUM('[1]По подразд'!F209)</f>
        <v>297.5</v>
      </c>
      <c r="G74" s="6"/>
    </row>
    <row r="75" spans="1:7" ht="45.75" customHeight="1" x14ac:dyDescent="0.3">
      <c r="A75" s="29" t="s">
        <v>324</v>
      </c>
      <c r="B75" s="27" t="s">
        <v>221</v>
      </c>
      <c r="C75" s="27" t="s">
        <v>175</v>
      </c>
      <c r="D75" s="27" t="s">
        <v>322</v>
      </c>
      <c r="E75" s="27" t="s">
        <v>242</v>
      </c>
      <c r="F75" s="109">
        <f>SUM('[1]Физическа куль'!F99)</f>
        <v>15000</v>
      </c>
      <c r="G75" s="6"/>
    </row>
    <row r="76" spans="1:7" ht="27.6" x14ac:dyDescent="0.3">
      <c r="A76" s="21" t="s">
        <v>325</v>
      </c>
      <c r="B76" s="24" t="s">
        <v>326</v>
      </c>
      <c r="C76" s="24"/>
      <c r="D76" s="24"/>
      <c r="E76" s="24"/>
      <c r="F76" s="110">
        <f>SUM(F77+F79)</f>
        <v>2404.5</v>
      </c>
      <c r="G76" s="6"/>
    </row>
    <row r="77" spans="1:7" ht="41.4" x14ac:dyDescent="0.3">
      <c r="A77" s="44" t="s">
        <v>327</v>
      </c>
      <c r="B77" s="27" t="s">
        <v>328</v>
      </c>
      <c r="C77" s="27"/>
      <c r="D77" s="27"/>
      <c r="E77" s="27"/>
      <c r="F77" s="109">
        <f>SUM(F78:F78)</f>
        <v>404.5</v>
      </c>
      <c r="G77" s="6"/>
    </row>
    <row r="78" spans="1:7" ht="69.599999999999994" x14ac:dyDescent="0.3">
      <c r="A78" s="28" t="s">
        <v>329</v>
      </c>
      <c r="B78" s="27" t="s">
        <v>330</v>
      </c>
      <c r="C78" s="27" t="s">
        <v>110</v>
      </c>
      <c r="D78" s="27" t="s">
        <v>240</v>
      </c>
      <c r="E78" s="27" t="s">
        <v>240</v>
      </c>
      <c r="F78" s="109">
        <f>SUM('[1]По подразд'!F157)</f>
        <v>404.5</v>
      </c>
      <c r="G78" s="6"/>
    </row>
    <row r="79" spans="1:7" ht="27.6" x14ac:dyDescent="0.3">
      <c r="A79" s="44" t="s">
        <v>331</v>
      </c>
      <c r="B79" s="27" t="s">
        <v>332</v>
      </c>
      <c r="C79" s="27"/>
      <c r="D79" s="27"/>
      <c r="E79" s="27"/>
      <c r="F79" s="109">
        <f>SUM(F80:F80)</f>
        <v>2000</v>
      </c>
      <c r="G79" s="6"/>
    </row>
    <row r="80" spans="1:7" ht="55.8" x14ac:dyDescent="0.3">
      <c r="A80" s="28" t="s">
        <v>333</v>
      </c>
      <c r="B80" s="15" t="s">
        <v>334</v>
      </c>
      <c r="C80" s="15" t="s">
        <v>212</v>
      </c>
      <c r="D80" s="33" t="s">
        <v>257</v>
      </c>
      <c r="E80" s="27" t="s">
        <v>279</v>
      </c>
      <c r="F80" s="109">
        <f>SUM('[1]По подразд'!F200)</f>
        <v>2000</v>
      </c>
      <c r="G80" s="6"/>
    </row>
    <row r="81" spans="1:7" ht="27.6" x14ac:dyDescent="0.3">
      <c r="A81" s="21" t="s">
        <v>335</v>
      </c>
      <c r="B81" s="39" t="s">
        <v>336</v>
      </c>
      <c r="C81" s="39"/>
      <c r="D81" s="39"/>
      <c r="E81" s="39"/>
      <c r="F81" s="112">
        <f>SUM(F82:F82)</f>
        <v>458.5</v>
      </c>
      <c r="G81" s="6"/>
    </row>
    <row r="82" spans="1:7" ht="55.8" x14ac:dyDescent="0.3">
      <c r="A82" s="28" t="s">
        <v>337</v>
      </c>
      <c r="B82" s="35" t="s">
        <v>207</v>
      </c>
      <c r="C82" s="35" t="s">
        <v>110</v>
      </c>
      <c r="D82" s="35" t="s">
        <v>265</v>
      </c>
      <c r="E82" s="35" t="s">
        <v>258</v>
      </c>
      <c r="F82" s="111">
        <f>SUM('[1]По подразд'!F191)</f>
        <v>458.5</v>
      </c>
      <c r="G82" s="6"/>
    </row>
    <row r="83" spans="1:7" ht="41.4" x14ac:dyDescent="0.3">
      <c r="A83" s="21" t="s">
        <v>338</v>
      </c>
      <c r="B83" s="24" t="s">
        <v>339</v>
      </c>
      <c r="C83" s="24"/>
      <c r="D83" s="24"/>
      <c r="E83" s="24"/>
      <c r="F83" s="110">
        <f>SUM(F84+F86+F88+F90+F93+F95)</f>
        <v>713.5</v>
      </c>
      <c r="G83" s="6"/>
    </row>
    <row r="84" spans="1:7" ht="27.6" x14ac:dyDescent="0.3">
      <c r="A84" s="44" t="s">
        <v>340</v>
      </c>
      <c r="B84" s="27" t="s">
        <v>341</v>
      </c>
      <c r="C84" s="27"/>
      <c r="D84" s="27"/>
      <c r="E84" s="27"/>
      <c r="F84" s="109">
        <f>SUM(F85)</f>
        <v>119</v>
      </c>
      <c r="G84" s="6"/>
    </row>
    <row r="85" spans="1:7" ht="83.4" x14ac:dyDescent="0.3">
      <c r="A85" s="28" t="s">
        <v>342</v>
      </c>
      <c r="B85" s="27" t="s">
        <v>195</v>
      </c>
      <c r="C85" s="27" t="s">
        <v>110</v>
      </c>
      <c r="D85" s="27" t="s">
        <v>240</v>
      </c>
      <c r="E85" s="27" t="s">
        <v>252</v>
      </c>
      <c r="F85" s="109">
        <f>SUM('[1]По подразд'!F170)</f>
        <v>119</v>
      </c>
      <c r="G85" s="6"/>
    </row>
    <row r="86" spans="1:7" ht="27.6" x14ac:dyDescent="0.3">
      <c r="A86" s="44" t="s">
        <v>343</v>
      </c>
      <c r="B86" s="27" t="s">
        <v>344</v>
      </c>
      <c r="C86" s="27"/>
      <c r="D86" s="27"/>
      <c r="E86" s="27"/>
      <c r="F86" s="109">
        <f>SUM(F87:F87)</f>
        <v>35.5</v>
      </c>
      <c r="G86" s="6"/>
    </row>
    <row r="87" spans="1:7" ht="124.8" x14ac:dyDescent="0.3">
      <c r="A87" s="29" t="s">
        <v>345</v>
      </c>
      <c r="B87" s="27" t="s">
        <v>203</v>
      </c>
      <c r="C87" s="27" t="s">
        <v>129</v>
      </c>
      <c r="D87" s="27" t="s">
        <v>265</v>
      </c>
      <c r="E87" s="27" t="s">
        <v>258</v>
      </c>
      <c r="F87" s="109">
        <f>SUM('[1]По подразд'!F193)</f>
        <v>35.5</v>
      </c>
      <c r="G87" s="6"/>
    </row>
    <row r="88" spans="1:7" ht="41.4" x14ac:dyDescent="0.3">
      <c r="A88" s="44" t="s">
        <v>346</v>
      </c>
      <c r="B88" s="27" t="s">
        <v>347</v>
      </c>
      <c r="C88" s="27"/>
      <c r="D88" s="27"/>
      <c r="E88" s="27"/>
      <c r="F88" s="109">
        <f>SUM(F89:F89)</f>
        <v>100</v>
      </c>
      <c r="G88" s="6"/>
    </row>
    <row r="89" spans="1:7" ht="83.4" x14ac:dyDescent="0.3">
      <c r="A89" s="28" t="s">
        <v>348</v>
      </c>
      <c r="B89" s="27" t="s">
        <v>146</v>
      </c>
      <c r="C89" s="27" t="s">
        <v>110</v>
      </c>
      <c r="D89" s="27" t="s">
        <v>279</v>
      </c>
      <c r="E89" s="27" t="s">
        <v>252</v>
      </c>
      <c r="F89" s="109">
        <f>SUM('[1]По подразд'!F75)</f>
        <v>100</v>
      </c>
      <c r="G89" s="6"/>
    </row>
    <row r="90" spans="1:7" ht="41.4" x14ac:dyDescent="0.3">
      <c r="A90" s="44" t="s">
        <v>349</v>
      </c>
      <c r="B90" s="27" t="s">
        <v>350</v>
      </c>
      <c r="C90" s="27"/>
      <c r="D90" s="27"/>
      <c r="E90" s="27"/>
      <c r="F90" s="109">
        <f>SUM(F91:F92)</f>
        <v>269</v>
      </c>
      <c r="G90" s="6"/>
    </row>
    <row r="91" spans="1:7" ht="97.2" x14ac:dyDescent="0.3">
      <c r="A91" s="28" t="s">
        <v>351</v>
      </c>
      <c r="B91" s="27" t="s">
        <v>154</v>
      </c>
      <c r="C91" s="27" t="s">
        <v>110</v>
      </c>
      <c r="D91" s="27" t="s">
        <v>278</v>
      </c>
      <c r="E91" s="27" t="s">
        <v>242</v>
      </c>
      <c r="F91" s="109">
        <f>SUM('[1]По подразд'!F107)</f>
        <v>36</v>
      </c>
      <c r="G91" s="6"/>
    </row>
    <row r="92" spans="1:7" ht="97.2" x14ac:dyDescent="0.3">
      <c r="A92" s="28" t="s">
        <v>351</v>
      </c>
      <c r="B92" s="27" t="s">
        <v>154</v>
      </c>
      <c r="C92" s="27" t="s">
        <v>110</v>
      </c>
      <c r="D92" s="27" t="s">
        <v>240</v>
      </c>
      <c r="E92" s="27" t="s">
        <v>252</v>
      </c>
      <c r="F92" s="109">
        <f>SUM('[1]По подразд'!F166)</f>
        <v>233</v>
      </c>
      <c r="G92" s="6"/>
    </row>
    <row r="93" spans="1:7" ht="54.75" customHeight="1" x14ac:dyDescent="0.3">
      <c r="A93" s="28" t="s">
        <v>69</v>
      </c>
      <c r="B93" s="27" t="s">
        <v>353</v>
      </c>
      <c r="C93" s="27"/>
      <c r="D93" s="27"/>
      <c r="E93" s="27"/>
      <c r="F93" s="109">
        <f>SUM(F94)</f>
        <v>40</v>
      </c>
      <c r="G93" s="6"/>
    </row>
    <row r="94" spans="1:7" ht="83.4" x14ac:dyDescent="0.3">
      <c r="A94" s="46" t="s">
        <v>354</v>
      </c>
      <c r="B94" s="27" t="s">
        <v>147</v>
      </c>
      <c r="C94" s="27" t="s">
        <v>110</v>
      </c>
      <c r="D94" s="27" t="s">
        <v>279</v>
      </c>
      <c r="E94" s="27" t="s">
        <v>252</v>
      </c>
      <c r="F94" s="109">
        <f>SUM('[1]нац безопас'!G99)</f>
        <v>40</v>
      </c>
      <c r="G94" s="6"/>
    </row>
    <row r="95" spans="1:7" ht="28.2" x14ac:dyDescent="0.3">
      <c r="A95" s="46" t="s">
        <v>355</v>
      </c>
      <c r="B95" s="27" t="s">
        <v>356</v>
      </c>
      <c r="C95" s="27"/>
      <c r="D95" s="27"/>
      <c r="E95" s="27"/>
      <c r="F95" s="109">
        <f>SUM(F96)</f>
        <v>150</v>
      </c>
      <c r="G95" s="6"/>
    </row>
    <row r="96" spans="1:7" ht="69.599999999999994" x14ac:dyDescent="0.3">
      <c r="A96" s="46" t="s">
        <v>357</v>
      </c>
      <c r="B96" s="27" t="s">
        <v>358</v>
      </c>
      <c r="C96" s="27" t="s">
        <v>110</v>
      </c>
      <c r="D96" s="27" t="s">
        <v>279</v>
      </c>
      <c r="E96" s="27" t="s">
        <v>252</v>
      </c>
      <c r="F96" s="109">
        <f>SUM('[1]нац безопас'!H99)</f>
        <v>150</v>
      </c>
      <c r="G96" s="6"/>
    </row>
    <row r="97" spans="1:7" ht="27.6" x14ac:dyDescent="0.3">
      <c r="A97" s="47" t="s">
        <v>359</v>
      </c>
      <c r="B97" s="48" t="s">
        <v>360</v>
      </c>
      <c r="C97" s="48"/>
      <c r="D97" s="48"/>
      <c r="E97" s="48"/>
      <c r="F97" s="115">
        <f>SUM(F98)</f>
        <v>50</v>
      </c>
      <c r="G97" s="6"/>
    </row>
    <row r="98" spans="1:7" ht="55.8" x14ac:dyDescent="0.3">
      <c r="A98" s="28" t="s">
        <v>361</v>
      </c>
      <c r="B98" s="49" t="s">
        <v>161</v>
      </c>
      <c r="C98" s="49" t="s">
        <v>110</v>
      </c>
      <c r="D98" s="49" t="s">
        <v>258</v>
      </c>
      <c r="E98" s="49" t="s">
        <v>362</v>
      </c>
      <c r="F98" s="116">
        <f>SUM('[1]По подразд'!F109)</f>
        <v>50</v>
      </c>
      <c r="G98" s="6"/>
    </row>
    <row r="99" spans="1:7" ht="28.2" x14ac:dyDescent="0.3">
      <c r="A99" s="50" t="s">
        <v>363</v>
      </c>
      <c r="B99" s="51" t="s">
        <v>364</v>
      </c>
      <c r="C99" s="51"/>
      <c r="D99" s="51"/>
      <c r="E99" s="51"/>
      <c r="F99" s="117">
        <f>SUM(F100+F109)</f>
        <v>21444.31</v>
      </c>
      <c r="G99" s="6"/>
    </row>
    <row r="100" spans="1:7" ht="42" x14ac:dyDescent="0.3">
      <c r="A100" s="52" t="s">
        <v>365</v>
      </c>
      <c r="B100" s="42" t="s">
        <v>366</v>
      </c>
      <c r="C100" s="42"/>
      <c r="D100" s="42"/>
      <c r="E100" s="42"/>
      <c r="F100" s="113">
        <f>SUM(F101:F108)</f>
        <v>21333.07</v>
      </c>
      <c r="G100" s="6"/>
    </row>
    <row r="101" spans="1:7" ht="83.4" x14ac:dyDescent="0.3">
      <c r="A101" s="29" t="s">
        <v>367</v>
      </c>
      <c r="B101" s="42" t="s">
        <v>126</v>
      </c>
      <c r="C101" s="42" t="s">
        <v>106</v>
      </c>
      <c r="D101" s="42" t="s">
        <v>241</v>
      </c>
      <c r="E101" s="42" t="s">
        <v>368</v>
      </c>
      <c r="F101" s="113">
        <f>SUM('[1]По подразд'!F34)</f>
        <v>2830.75</v>
      </c>
      <c r="G101" s="6"/>
    </row>
    <row r="102" spans="1:7" ht="83.4" x14ac:dyDescent="0.3">
      <c r="A102" s="29" t="s">
        <v>367</v>
      </c>
      <c r="B102" s="42" t="s">
        <v>126</v>
      </c>
      <c r="C102" s="42" t="s">
        <v>110</v>
      </c>
      <c r="D102" s="42" t="s">
        <v>241</v>
      </c>
      <c r="E102" s="42" t="s">
        <v>368</v>
      </c>
      <c r="F102" s="113">
        <f>SUM('[1]Ведомств стр'!F29)</f>
        <v>697.5</v>
      </c>
      <c r="G102" s="6"/>
    </row>
    <row r="103" spans="1:7" ht="83.4" x14ac:dyDescent="0.3">
      <c r="A103" s="29" t="s">
        <v>367</v>
      </c>
      <c r="B103" s="42" t="s">
        <v>126</v>
      </c>
      <c r="C103" s="42" t="s">
        <v>113</v>
      </c>
      <c r="D103" s="42" t="s">
        <v>241</v>
      </c>
      <c r="E103" s="42" t="s">
        <v>368</v>
      </c>
      <c r="F103" s="113">
        <f>SUM('[1]По подразд'!F36)</f>
        <v>11</v>
      </c>
      <c r="G103" s="6"/>
    </row>
    <row r="104" spans="1:7" ht="97.2" x14ac:dyDescent="0.3">
      <c r="A104" s="29" t="s">
        <v>369</v>
      </c>
      <c r="B104" s="42" t="s">
        <v>124</v>
      </c>
      <c r="C104" s="42" t="s">
        <v>106</v>
      </c>
      <c r="D104" s="42" t="s">
        <v>241</v>
      </c>
      <c r="E104" s="42" t="s">
        <v>258</v>
      </c>
      <c r="F104" s="113">
        <f>SUM('[1]По подразд'!F27)</f>
        <v>930.42000000000007</v>
      </c>
      <c r="G104" s="6"/>
    </row>
    <row r="105" spans="1:7" ht="83.4" x14ac:dyDescent="0.3">
      <c r="A105" s="29" t="s">
        <v>370</v>
      </c>
      <c r="B105" s="42" t="s">
        <v>141</v>
      </c>
      <c r="C105" s="42" t="s">
        <v>142</v>
      </c>
      <c r="D105" s="42" t="s">
        <v>242</v>
      </c>
      <c r="E105" s="42" t="s">
        <v>279</v>
      </c>
      <c r="F105" s="113">
        <f>SUM('[1]По подразд'!F71)</f>
        <v>1024.2</v>
      </c>
      <c r="G105" s="6"/>
    </row>
    <row r="106" spans="1:7" ht="97.2" x14ac:dyDescent="0.3">
      <c r="A106" s="34" t="s">
        <v>371</v>
      </c>
      <c r="B106" s="42" t="s">
        <v>225</v>
      </c>
      <c r="C106" s="42" t="s">
        <v>142</v>
      </c>
      <c r="D106" s="42" t="s">
        <v>372</v>
      </c>
      <c r="E106" s="42" t="s">
        <v>241</v>
      </c>
      <c r="F106" s="113">
        <f>SUM('[1]По подразд'!F219)</f>
        <v>15087.9</v>
      </c>
      <c r="G106" s="6"/>
    </row>
    <row r="107" spans="1:7" ht="83.4" x14ac:dyDescent="0.3">
      <c r="A107" s="29" t="s">
        <v>373</v>
      </c>
      <c r="B107" s="42" t="s">
        <v>116</v>
      </c>
      <c r="C107" s="42" t="s">
        <v>106</v>
      </c>
      <c r="D107" s="42" t="s">
        <v>241</v>
      </c>
      <c r="E107" s="42" t="s">
        <v>374</v>
      </c>
      <c r="F107" s="113">
        <f>SUM('[1]По подразд'!F53)</f>
        <v>251.29999999999998</v>
      </c>
      <c r="G107" s="6"/>
    </row>
    <row r="108" spans="1:7" ht="69.599999999999994" x14ac:dyDescent="0.3">
      <c r="A108" s="29" t="s">
        <v>375</v>
      </c>
      <c r="B108" s="42" t="s">
        <v>112</v>
      </c>
      <c r="C108" s="42" t="s">
        <v>113</v>
      </c>
      <c r="D108" s="42" t="s">
        <v>241</v>
      </c>
      <c r="E108" s="42" t="s">
        <v>322</v>
      </c>
      <c r="F108" s="113">
        <f>SUM('[1]По подразд'!F50+[1]жкх!C52)</f>
        <v>500</v>
      </c>
      <c r="G108" s="6"/>
    </row>
    <row r="109" spans="1:7" ht="28.2" x14ac:dyDescent="0.3">
      <c r="A109" s="52" t="s">
        <v>376</v>
      </c>
      <c r="B109" s="42" t="s">
        <v>377</v>
      </c>
      <c r="C109" s="42"/>
      <c r="D109" s="42"/>
      <c r="E109" s="42"/>
      <c r="F109" s="113">
        <f>SUM(F110)</f>
        <v>111.24</v>
      </c>
      <c r="G109" s="6"/>
    </row>
    <row r="110" spans="1:7" ht="69.599999999999994" x14ac:dyDescent="0.3">
      <c r="A110" s="28" t="s">
        <v>378</v>
      </c>
      <c r="B110" s="42" t="s">
        <v>127</v>
      </c>
      <c r="C110" s="42" t="s">
        <v>110</v>
      </c>
      <c r="D110" s="42" t="s">
        <v>241</v>
      </c>
      <c r="E110" s="42" t="s">
        <v>368</v>
      </c>
      <c r="F110" s="113">
        <f>SUM('[1]По подразд'!F38)</f>
        <v>111.24</v>
      </c>
      <c r="G110" s="6"/>
    </row>
    <row r="111" spans="1:7" ht="41.4" x14ac:dyDescent="0.3">
      <c r="A111" s="53" t="s">
        <v>379</v>
      </c>
      <c r="B111" s="54" t="s">
        <v>380</v>
      </c>
      <c r="C111" s="54"/>
      <c r="D111" s="54"/>
      <c r="E111" s="54"/>
      <c r="F111" s="118">
        <f>SUM(F112:F113)</f>
        <v>466.3</v>
      </c>
      <c r="G111" s="6"/>
    </row>
    <row r="112" spans="1:7" ht="69.599999999999994" x14ac:dyDescent="0.3">
      <c r="A112" s="29" t="s">
        <v>381</v>
      </c>
      <c r="B112" s="55" t="s">
        <v>173</v>
      </c>
      <c r="C112" s="55" t="s">
        <v>110</v>
      </c>
      <c r="D112" s="55" t="s">
        <v>278</v>
      </c>
      <c r="E112" s="55" t="s">
        <v>242</v>
      </c>
      <c r="F112" s="119">
        <f>SUM([1]жкх!K34+[1]жкх!N34)</f>
        <v>152.80000000000001</v>
      </c>
      <c r="G112" s="6"/>
    </row>
    <row r="113" spans="1:7" ht="69.599999999999994" x14ac:dyDescent="0.3">
      <c r="A113" s="29" t="s">
        <v>381</v>
      </c>
      <c r="B113" s="55" t="s">
        <v>173</v>
      </c>
      <c r="C113" s="55" t="s">
        <v>129</v>
      </c>
      <c r="D113" s="55" t="s">
        <v>240</v>
      </c>
      <c r="E113" s="55" t="s">
        <v>252</v>
      </c>
      <c r="F113" s="119">
        <f>SUM('[1]По подразд'!F172)</f>
        <v>313.5</v>
      </c>
      <c r="G113" s="6"/>
    </row>
    <row r="114" spans="1:7" ht="42" x14ac:dyDescent="0.3">
      <c r="A114" s="22" t="s">
        <v>382</v>
      </c>
      <c r="B114" s="51" t="s">
        <v>383</v>
      </c>
      <c r="C114" s="42"/>
      <c r="D114" s="42"/>
      <c r="E114" s="42"/>
      <c r="F114" s="117">
        <f>SUM(F115)</f>
        <v>30</v>
      </c>
      <c r="G114" s="6"/>
    </row>
    <row r="115" spans="1:7" ht="62.25" customHeight="1" x14ac:dyDescent="0.3">
      <c r="A115" s="29" t="s">
        <v>384</v>
      </c>
      <c r="B115" s="42" t="s">
        <v>149</v>
      </c>
      <c r="C115" s="42" t="s">
        <v>110</v>
      </c>
      <c r="D115" s="42" t="s">
        <v>279</v>
      </c>
      <c r="E115" s="42" t="s">
        <v>252</v>
      </c>
      <c r="F115" s="113">
        <f>SUM('[1]нац безопас'!I99)</f>
        <v>30</v>
      </c>
      <c r="G115" s="6"/>
    </row>
    <row r="116" spans="1:7" x14ac:dyDescent="0.3">
      <c r="A116" s="56" t="s">
        <v>385</v>
      </c>
      <c r="B116" s="51"/>
      <c r="C116" s="51"/>
      <c r="D116" s="51"/>
      <c r="E116" s="51"/>
      <c r="F116" s="117">
        <f>SUM(F117+F120+F122+F124+F126+F128+F133+F139+F143+F149)</f>
        <v>26872.389999999996</v>
      </c>
      <c r="G116" s="6"/>
    </row>
    <row r="117" spans="1:7" ht="27.6" x14ac:dyDescent="0.3">
      <c r="A117" s="26" t="s">
        <v>386</v>
      </c>
      <c r="B117" s="35" t="s">
        <v>387</v>
      </c>
      <c r="C117" s="35"/>
      <c r="D117" s="35"/>
      <c r="E117" s="35"/>
      <c r="F117" s="111">
        <f>SUM(F118:F119)</f>
        <v>412.8</v>
      </c>
      <c r="G117" s="6"/>
    </row>
    <row r="118" spans="1:7" ht="83.4" x14ac:dyDescent="0.3">
      <c r="A118" s="29" t="s">
        <v>388</v>
      </c>
      <c r="B118" s="35" t="s">
        <v>162</v>
      </c>
      <c r="C118" s="35" t="s">
        <v>106</v>
      </c>
      <c r="D118" s="35" t="s">
        <v>258</v>
      </c>
      <c r="E118" s="35" t="s">
        <v>278</v>
      </c>
      <c r="F118" s="111">
        <f>SUM('[1]По подразд'!F93)</f>
        <v>165.8</v>
      </c>
      <c r="G118" s="6"/>
    </row>
    <row r="119" spans="1:7" ht="83.4" x14ac:dyDescent="0.3">
      <c r="A119" s="29" t="s">
        <v>388</v>
      </c>
      <c r="B119" s="35" t="s">
        <v>162</v>
      </c>
      <c r="C119" s="35" t="s">
        <v>110</v>
      </c>
      <c r="D119" s="35" t="s">
        <v>258</v>
      </c>
      <c r="E119" s="35" t="s">
        <v>278</v>
      </c>
      <c r="F119" s="111">
        <f>SUM('[1]По подразд'!F94)</f>
        <v>247</v>
      </c>
      <c r="G119" s="6"/>
    </row>
    <row r="120" spans="1:7" x14ac:dyDescent="0.3">
      <c r="A120" s="26" t="s">
        <v>389</v>
      </c>
      <c r="B120" s="35" t="s">
        <v>390</v>
      </c>
      <c r="C120" s="35"/>
      <c r="D120" s="35"/>
      <c r="E120" s="35"/>
      <c r="F120" s="111">
        <f>SUM(F121)</f>
        <v>2047.3</v>
      </c>
      <c r="G120" s="6"/>
    </row>
    <row r="121" spans="1:7" ht="55.8" x14ac:dyDescent="0.3">
      <c r="A121" s="29" t="s">
        <v>391</v>
      </c>
      <c r="B121" s="35" t="s">
        <v>128</v>
      </c>
      <c r="C121" s="35" t="s">
        <v>129</v>
      </c>
      <c r="D121" s="35" t="s">
        <v>241</v>
      </c>
      <c r="E121" s="35" t="s">
        <v>374</v>
      </c>
      <c r="F121" s="111">
        <f>SUM('[1]По подразд'!F60)</f>
        <v>2047.3</v>
      </c>
      <c r="G121" s="6"/>
    </row>
    <row r="122" spans="1:7" ht="27.6" x14ac:dyDescent="0.3">
      <c r="A122" s="26" t="s">
        <v>392</v>
      </c>
      <c r="B122" s="35" t="s">
        <v>393</v>
      </c>
      <c r="C122" s="35"/>
      <c r="D122" s="35"/>
      <c r="E122" s="35"/>
      <c r="F122" s="111">
        <f>SUM(F123:F123)</f>
        <v>100</v>
      </c>
      <c r="G122" s="6"/>
    </row>
    <row r="123" spans="1:7" ht="42" x14ac:dyDescent="0.3">
      <c r="A123" s="29" t="s">
        <v>394</v>
      </c>
      <c r="B123" s="35" t="s">
        <v>117</v>
      </c>
      <c r="C123" s="35" t="s">
        <v>110</v>
      </c>
      <c r="D123" s="35" t="s">
        <v>241</v>
      </c>
      <c r="E123" s="35" t="s">
        <v>374</v>
      </c>
      <c r="F123" s="111">
        <f>SUM('[1]По подразд'!F55)</f>
        <v>100</v>
      </c>
      <c r="G123" s="6"/>
    </row>
    <row r="124" spans="1:7" ht="41.4" x14ac:dyDescent="0.3">
      <c r="A124" s="26" t="s">
        <v>395</v>
      </c>
      <c r="B124" s="35" t="s">
        <v>396</v>
      </c>
      <c r="C124" s="35"/>
      <c r="D124" s="35"/>
      <c r="E124" s="35"/>
      <c r="F124" s="111">
        <f>SUM(F125)</f>
        <v>10</v>
      </c>
      <c r="G124" s="6"/>
    </row>
    <row r="125" spans="1:7" ht="69.599999999999994" x14ac:dyDescent="0.3">
      <c r="A125" s="29" t="s">
        <v>397</v>
      </c>
      <c r="B125" s="35" t="s">
        <v>118</v>
      </c>
      <c r="C125" s="35" t="s">
        <v>110</v>
      </c>
      <c r="D125" s="35" t="s">
        <v>241</v>
      </c>
      <c r="E125" s="35" t="s">
        <v>374</v>
      </c>
      <c r="F125" s="111">
        <f>SUM('[1]По подразд'!F63)</f>
        <v>10</v>
      </c>
      <c r="G125" s="6"/>
    </row>
    <row r="126" spans="1:7" ht="41.4" x14ac:dyDescent="0.3">
      <c r="A126" s="26" t="s">
        <v>398</v>
      </c>
      <c r="B126" s="35" t="s">
        <v>399</v>
      </c>
      <c r="C126" s="35"/>
      <c r="D126" s="35"/>
      <c r="E126" s="35"/>
      <c r="F126" s="111">
        <f>SUM(F127)</f>
        <v>1000</v>
      </c>
      <c r="G126" s="6"/>
    </row>
    <row r="127" spans="1:7" ht="69.599999999999994" x14ac:dyDescent="0.3">
      <c r="A127" s="29" t="s">
        <v>400</v>
      </c>
      <c r="B127" s="35" t="s">
        <v>401</v>
      </c>
      <c r="C127" s="35" t="s">
        <v>129</v>
      </c>
      <c r="D127" s="35" t="s">
        <v>362</v>
      </c>
      <c r="E127" s="35" t="s">
        <v>242</v>
      </c>
      <c r="F127" s="111">
        <f>SUM('[1]По подразд'!F215)</f>
        <v>1000</v>
      </c>
      <c r="G127" s="6"/>
    </row>
    <row r="128" spans="1:7" ht="27.6" x14ac:dyDescent="0.3">
      <c r="A128" s="26" t="s">
        <v>402</v>
      </c>
      <c r="B128" s="35" t="s">
        <v>403</v>
      </c>
      <c r="C128" s="35"/>
      <c r="D128" s="35"/>
      <c r="E128" s="35"/>
      <c r="F128" s="111">
        <f>SUM(F129:F132)</f>
        <v>380.07</v>
      </c>
      <c r="G128" s="6"/>
    </row>
    <row r="129" spans="1:7" ht="69.599999999999994" x14ac:dyDescent="0.3">
      <c r="A129" s="29" t="s">
        <v>404</v>
      </c>
      <c r="B129" s="35" t="s">
        <v>163</v>
      </c>
      <c r="C129" s="35" t="s">
        <v>110</v>
      </c>
      <c r="D129" s="35" t="s">
        <v>258</v>
      </c>
      <c r="E129" s="35" t="s">
        <v>362</v>
      </c>
      <c r="F129" s="111">
        <f>SUM('[1]По подразд'!F111)</f>
        <v>159.30000000000001</v>
      </c>
      <c r="G129" s="6"/>
    </row>
    <row r="130" spans="1:7" ht="69.599999999999994" x14ac:dyDescent="0.3">
      <c r="A130" s="29" t="s">
        <v>405</v>
      </c>
      <c r="B130" s="35" t="s">
        <v>164</v>
      </c>
      <c r="C130" s="35" t="s">
        <v>110</v>
      </c>
      <c r="D130" s="35" t="s">
        <v>258</v>
      </c>
      <c r="E130" s="35" t="s">
        <v>362</v>
      </c>
      <c r="F130" s="111">
        <f>SUM('[1]По подразд'!F113)</f>
        <v>63</v>
      </c>
      <c r="G130" s="6"/>
    </row>
    <row r="131" spans="1:7" ht="69.599999999999994" x14ac:dyDescent="0.3">
      <c r="A131" s="29" t="s">
        <v>406</v>
      </c>
      <c r="B131" s="35" t="s">
        <v>165</v>
      </c>
      <c r="C131" s="35" t="s">
        <v>110</v>
      </c>
      <c r="D131" s="35" t="s">
        <v>258</v>
      </c>
      <c r="E131" s="35" t="s">
        <v>362</v>
      </c>
      <c r="F131" s="111">
        <f>SUM('[1]По подразд'!F115)</f>
        <v>99.27</v>
      </c>
      <c r="G131" s="6"/>
    </row>
    <row r="132" spans="1:7" ht="55.8" x14ac:dyDescent="0.3">
      <c r="A132" s="29" t="s">
        <v>407</v>
      </c>
      <c r="B132" s="35" t="s">
        <v>166</v>
      </c>
      <c r="C132" s="35" t="s">
        <v>110</v>
      </c>
      <c r="D132" s="35" t="s">
        <v>258</v>
      </c>
      <c r="E132" s="35" t="s">
        <v>362</v>
      </c>
      <c r="F132" s="111">
        <f>SUM('[1]По подразд'!F117)</f>
        <v>58.5</v>
      </c>
      <c r="G132" s="6"/>
    </row>
    <row r="133" spans="1:7" ht="27.6" x14ac:dyDescent="0.3">
      <c r="A133" s="26" t="s">
        <v>408</v>
      </c>
      <c r="B133" s="35" t="s">
        <v>409</v>
      </c>
      <c r="C133" s="35"/>
      <c r="D133" s="35"/>
      <c r="E133" s="35"/>
      <c r="F133" s="111">
        <f>SUM(F134:F138)</f>
        <v>16185.75</v>
      </c>
      <c r="G133" s="6"/>
    </row>
    <row r="134" spans="1:7" ht="55.8" x14ac:dyDescent="0.3">
      <c r="A134" s="29" t="s">
        <v>410</v>
      </c>
      <c r="B134" s="35" t="s">
        <v>115</v>
      </c>
      <c r="C134" s="35" t="s">
        <v>106</v>
      </c>
      <c r="D134" s="35" t="s">
        <v>241</v>
      </c>
      <c r="E134" s="35" t="s">
        <v>374</v>
      </c>
      <c r="F134" s="111">
        <f>SUM('[1]По подразд'!F57)</f>
        <v>7847.3600000000006</v>
      </c>
      <c r="G134" s="6"/>
    </row>
    <row r="135" spans="1:7" ht="55.8" x14ac:dyDescent="0.3">
      <c r="A135" s="29" t="s">
        <v>410</v>
      </c>
      <c r="B135" s="35" t="s">
        <v>115</v>
      </c>
      <c r="C135" s="35" t="s">
        <v>110</v>
      </c>
      <c r="D135" s="35" t="s">
        <v>241</v>
      </c>
      <c r="E135" s="35" t="s">
        <v>374</v>
      </c>
      <c r="F135" s="111">
        <f>SUM('[1]По подразд'!F58)</f>
        <v>6413.99</v>
      </c>
      <c r="G135" s="6"/>
    </row>
    <row r="136" spans="1:7" ht="55.8" x14ac:dyDescent="0.3">
      <c r="A136" s="29" t="s">
        <v>410</v>
      </c>
      <c r="B136" s="35" t="s">
        <v>115</v>
      </c>
      <c r="C136" s="35" t="s">
        <v>113</v>
      </c>
      <c r="D136" s="35" t="s">
        <v>241</v>
      </c>
      <c r="E136" s="35" t="s">
        <v>374</v>
      </c>
      <c r="F136" s="111">
        <f>SUM('[1]По подразд'!F59)</f>
        <v>83</v>
      </c>
      <c r="G136" s="6"/>
    </row>
    <row r="137" spans="1:7" ht="97.2" x14ac:dyDescent="0.3">
      <c r="A137" s="29" t="s">
        <v>369</v>
      </c>
      <c r="B137" s="35" t="s">
        <v>411</v>
      </c>
      <c r="C137" s="35" t="s">
        <v>106</v>
      </c>
      <c r="D137" s="35" t="s">
        <v>241</v>
      </c>
      <c r="E137" s="35" t="s">
        <v>258</v>
      </c>
      <c r="F137" s="111">
        <f>SUM('[1]По подразд'!F29)</f>
        <v>899.64</v>
      </c>
      <c r="G137" s="6"/>
    </row>
    <row r="138" spans="1:7" ht="55.8" x14ac:dyDescent="0.3">
      <c r="A138" s="29" t="s">
        <v>412</v>
      </c>
      <c r="B138" s="35" t="s">
        <v>145</v>
      </c>
      <c r="C138" s="35" t="s">
        <v>106</v>
      </c>
      <c r="D138" s="35" t="s">
        <v>279</v>
      </c>
      <c r="E138" s="35" t="s">
        <v>252</v>
      </c>
      <c r="F138" s="111">
        <f>SUM('[1]По подразд'!F77)</f>
        <v>941.76</v>
      </c>
      <c r="G138" s="6"/>
    </row>
    <row r="139" spans="1:7" ht="27.6" x14ac:dyDescent="0.3">
      <c r="A139" s="26" t="s">
        <v>413</v>
      </c>
      <c r="B139" s="57" t="s">
        <v>414</v>
      </c>
      <c r="C139" s="57"/>
      <c r="D139" s="57"/>
      <c r="E139" s="57"/>
      <c r="F139" s="120">
        <f>SUM(F140:F142)</f>
        <v>432.94000000000005</v>
      </c>
      <c r="G139" s="6"/>
    </row>
    <row r="140" spans="1:7" ht="42" x14ac:dyDescent="0.3">
      <c r="A140" s="29" t="s">
        <v>415</v>
      </c>
      <c r="B140" s="55" t="s">
        <v>121</v>
      </c>
      <c r="C140" s="55" t="s">
        <v>106</v>
      </c>
      <c r="D140" s="55" t="s">
        <v>241</v>
      </c>
      <c r="E140" s="55" t="s">
        <v>279</v>
      </c>
      <c r="F140" s="119">
        <f>SUM('[1]По подразд'!F18)</f>
        <v>243.44000000000003</v>
      </c>
      <c r="G140" s="6"/>
    </row>
    <row r="141" spans="1:7" ht="42" x14ac:dyDescent="0.3">
      <c r="A141" s="29" t="s">
        <v>415</v>
      </c>
      <c r="B141" s="55" t="s">
        <v>416</v>
      </c>
      <c r="C141" s="55" t="s">
        <v>110</v>
      </c>
      <c r="D141" s="55" t="s">
        <v>241</v>
      </c>
      <c r="E141" s="55" t="s">
        <v>279</v>
      </c>
      <c r="F141" s="119">
        <f>SUM('[1]По подразд'!F19)</f>
        <v>173.5</v>
      </c>
      <c r="G141" s="6"/>
    </row>
    <row r="142" spans="1:7" ht="42" x14ac:dyDescent="0.3">
      <c r="A142" s="29" t="s">
        <v>415</v>
      </c>
      <c r="B142" s="55" t="s">
        <v>416</v>
      </c>
      <c r="C142" s="55" t="s">
        <v>113</v>
      </c>
      <c r="D142" s="55" t="s">
        <v>241</v>
      </c>
      <c r="E142" s="55" t="s">
        <v>279</v>
      </c>
      <c r="F142" s="119">
        <f>SUM('[1]Общегос вопр'!E74+'[1]Общегос вопр'!E77+'[1]Общегос вопр'!E73)</f>
        <v>16</v>
      </c>
      <c r="G142" s="6"/>
    </row>
    <row r="143" spans="1:7" ht="28.2" x14ac:dyDescent="0.3">
      <c r="A143" s="58" t="s">
        <v>417</v>
      </c>
      <c r="B143" s="59" t="s">
        <v>418</v>
      </c>
      <c r="C143" s="59"/>
      <c r="D143" s="59"/>
      <c r="E143" s="59"/>
      <c r="F143" s="121">
        <f>SUM(F144:F148)</f>
        <v>817.34</v>
      </c>
      <c r="G143" s="6"/>
    </row>
    <row r="144" spans="1:7" ht="55.8" x14ac:dyDescent="0.3">
      <c r="A144" s="29" t="s">
        <v>419</v>
      </c>
      <c r="B144" s="55" t="s">
        <v>131</v>
      </c>
      <c r="C144" s="55" t="s">
        <v>106</v>
      </c>
      <c r="D144" s="55" t="s">
        <v>241</v>
      </c>
      <c r="E144" s="55" t="s">
        <v>368</v>
      </c>
      <c r="F144" s="119">
        <f>SUM('[1]Общегос вопр'!O6+'[1]Общегос вопр'!O8+'[1]Общегос вопр'!O11+'[1]Общегос вопр'!O18)</f>
        <v>162.24</v>
      </c>
      <c r="G144" s="6"/>
    </row>
    <row r="145" spans="1:7" ht="55.8" x14ac:dyDescent="0.3">
      <c r="A145" s="29" t="s">
        <v>419</v>
      </c>
      <c r="B145" s="55" t="s">
        <v>131</v>
      </c>
      <c r="C145" s="55" t="s">
        <v>110</v>
      </c>
      <c r="D145" s="55" t="s">
        <v>241</v>
      </c>
      <c r="E145" s="55" t="s">
        <v>368</v>
      </c>
      <c r="F145" s="119">
        <f>SUM('[1]Общегос вопр'!O13+'[1]Общегос вопр'!O20+'[1]Общегос вопр'!O26+'[1]Общегос вопр'!O27+'[1]Общегос вопр'!O33+'[1]Общегос вопр'!O78+'[1]Общегос вопр'!O79)</f>
        <v>70.099999999999994</v>
      </c>
      <c r="G145" s="6"/>
    </row>
    <row r="146" spans="1:7" ht="55.8" x14ac:dyDescent="0.3">
      <c r="A146" s="29" t="s">
        <v>419</v>
      </c>
      <c r="B146" s="55" t="s">
        <v>131</v>
      </c>
      <c r="C146" s="55" t="s">
        <v>113</v>
      </c>
      <c r="D146" s="55" t="s">
        <v>241</v>
      </c>
      <c r="E146" s="55" t="s">
        <v>368</v>
      </c>
      <c r="F146" s="119">
        <f>SUM('[1]Общегос вопр'!O73:O77)</f>
        <v>1.5</v>
      </c>
      <c r="G146" s="6"/>
    </row>
    <row r="147" spans="1:7" ht="69.599999999999994" x14ac:dyDescent="0.3">
      <c r="A147" s="29" t="s">
        <v>420</v>
      </c>
      <c r="B147" s="55" t="s">
        <v>132</v>
      </c>
      <c r="C147" s="55" t="s">
        <v>106</v>
      </c>
      <c r="D147" s="55" t="s">
        <v>241</v>
      </c>
      <c r="E147" s="55" t="s">
        <v>368</v>
      </c>
      <c r="F147" s="119">
        <f>SUM('[1]Общегос вопр'!P6+'[1]Общегос вопр'!P7+'[1]Общегос вопр'!P11+'[1]Общегос вопр'!P17)</f>
        <v>397</v>
      </c>
      <c r="G147" s="6"/>
    </row>
    <row r="148" spans="1:7" ht="69.599999999999994" x14ac:dyDescent="0.3">
      <c r="A148" s="29" t="s">
        <v>420</v>
      </c>
      <c r="B148" s="55" t="s">
        <v>132</v>
      </c>
      <c r="C148" s="55" t="s">
        <v>110</v>
      </c>
      <c r="D148" s="55" t="s">
        <v>241</v>
      </c>
      <c r="E148" s="55" t="s">
        <v>368</v>
      </c>
      <c r="F148" s="119">
        <f>SUM('[1]Общегос вопр'!P13+'[1]Общегос вопр'!P20+'[1]Общегос вопр'!P26+'[1]Общегос вопр'!P27+'[1]Общегос вопр'!P33+'[1]Общегос вопр'!P78+'[1]Общегос вопр'!P79)</f>
        <v>186.5</v>
      </c>
      <c r="G148" s="6"/>
    </row>
    <row r="149" spans="1:7" ht="27.6" x14ac:dyDescent="0.3">
      <c r="A149" s="26" t="s">
        <v>421</v>
      </c>
      <c r="B149" s="35" t="s">
        <v>422</v>
      </c>
      <c r="C149" s="35"/>
      <c r="D149" s="35"/>
      <c r="E149" s="35"/>
      <c r="F149" s="111">
        <f>SUM(F150:F152)</f>
        <v>5486.19</v>
      </c>
      <c r="G149" s="6"/>
    </row>
    <row r="150" spans="1:7" ht="55.8" x14ac:dyDescent="0.3">
      <c r="A150" s="29" t="s">
        <v>423</v>
      </c>
      <c r="B150" s="60" t="s">
        <v>135</v>
      </c>
      <c r="C150" s="60" t="s">
        <v>106</v>
      </c>
      <c r="D150" s="60" t="s">
        <v>241</v>
      </c>
      <c r="E150" s="60" t="s">
        <v>322</v>
      </c>
      <c r="F150" s="122">
        <f>SUM('[1]По подразд'!F65)</f>
        <v>4332.3</v>
      </c>
      <c r="G150" s="6"/>
    </row>
    <row r="151" spans="1:7" ht="55.8" x14ac:dyDescent="0.3">
      <c r="A151" s="29" t="s">
        <v>423</v>
      </c>
      <c r="B151" s="60" t="s">
        <v>135</v>
      </c>
      <c r="C151" s="60" t="s">
        <v>110</v>
      </c>
      <c r="D151" s="60" t="s">
        <v>241</v>
      </c>
      <c r="E151" s="60" t="s">
        <v>374</v>
      </c>
      <c r="F151" s="122">
        <f>SUM('[1]По подразд'!F66)</f>
        <v>925.68999999999994</v>
      </c>
      <c r="G151" s="6"/>
    </row>
    <row r="152" spans="1:7" ht="55.8" x14ac:dyDescent="0.3">
      <c r="A152" s="29" t="s">
        <v>423</v>
      </c>
      <c r="B152" s="60" t="s">
        <v>135</v>
      </c>
      <c r="C152" s="60" t="s">
        <v>113</v>
      </c>
      <c r="D152" s="60" t="s">
        <v>241</v>
      </c>
      <c r="E152" s="60" t="s">
        <v>374</v>
      </c>
      <c r="F152" s="122">
        <f>SUM('[1]По подразд'!F67)</f>
        <v>228.2</v>
      </c>
      <c r="G152" s="6"/>
    </row>
    <row r="153" spans="1:7" ht="28.2" x14ac:dyDescent="0.3">
      <c r="A153" s="22" t="s">
        <v>424</v>
      </c>
      <c r="B153" s="61" t="s">
        <v>425</v>
      </c>
      <c r="C153" s="60"/>
      <c r="D153" s="60"/>
      <c r="E153" s="60"/>
      <c r="F153" s="122">
        <f>SUM(F154+F155+F156+F157)</f>
        <v>2660.96</v>
      </c>
      <c r="G153" s="6"/>
    </row>
    <row r="154" spans="1:7" ht="55.8" x14ac:dyDescent="0.3">
      <c r="A154" s="29" t="s">
        <v>426</v>
      </c>
      <c r="B154" s="60" t="s">
        <v>122</v>
      </c>
      <c r="C154" s="60" t="s">
        <v>106</v>
      </c>
      <c r="D154" s="60" t="s">
        <v>241</v>
      </c>
      <c r="E154" s="60" t="s">
        <v>279</v>
      </c>
      <c r="F154" s="122">
        <f>SUM('[1]По подразд'!F22)</f>
        <v>745.65</v>
      </c>
      <c r="G154" s="6"/>
    </row>
    <row r="155" spans="1:7" ht="42" x14ac:dyDescent="0.3">
      <c r="A155" s="29" t="s">
        <v>427</v>
      </c>
      <c r="B155" s="60" t="s">
        <v>133</v>
      </c>
      <c r="C155" s="60" t="s">
        <v>106</v>
      </c>
      <c r="D155" s="60" t="s">
        <v>241</v>
      </c>
      <c r="E155" s="60" t="s">
        <v>368</v>
      </c>
      <c r="F155" s="122">
        <f>SUM('[1]По подразд'!F47)</f>
        <v>713.7</v>
      </c>
      <c r="G155" s="6"/>
    </row>
    <row r="156" spans="1:7" ht="42" x14ac:dyDescent="0.3">
      <c r="A156" s="29" t="s">
        <v>428</v>
      </c>
      <c r="B156" s="60" t="s">
        <v>105</v>
      </c>
      <c r="C156" s="60" t="s">
        <v>106</v>
      </c>
      <c r="D156" s="60" t="s">
        <v>241</v>
      </c>
      <c r="E156" s="60" t="s">
        <v>242</v>
      </c>
      <c r="F156" s="122">
        <f>SUM('[1]По подразд'!F15)</f>
        <v>1197.81</v>
      </c>
      <c r="G156" s="6"/>
    </row>
    <row r="157" spans="1:7" ht="97.2" x14ac:dyDescent="0.3">
      <c r="A157" s="62" t="s">
        <v>429</v>
      </c>
      <c r="B157" s="5" t="s">
        <v>430</v>
      </c>
      <c r="C157" s="5" t="s">
        <v>110</v>
      </c>
      <c r="D157" s="5" t="s">
        <v>241</v>
      </c>
      <c r="E157" s="5" t="s">
        <v>278</v>
      </c>
      <c r="F157" s="98">
        <f>SUM('[1]Общегос вопр'!Y99)</f>
        <v>3.8</v>
      </c>
      <c r="G157" s="6"/>
    </row>
    <row r="158" spans="1:7" x14ac:dyDescent="0.3">
      <c r="B158" s="63"/>
      <c r="C158" s="63"/>
      <c r="D158" s="63"/>
      <c r="E158" s="63"/>
      <c r="F158" s="32"/>
    </row>
    <row r="159" spans="1:7" x14ac:dyDescent="0.3">
      <c r="F159" s="32"/>
    </row>
    <row r="160" spans="1:7" x14ac:dyDescent="0.3">
      <c r="F160" s="32"/>
    </row>
  </sheetData>
  <mergeCells count="9">
    <mergeCell ref="A4:F4"/>
    <mergeCell ref="A5:F5"/>
    <mergeCell ref="A6:F6"/>
    <mergeCell ref="A8:A10"/>
    <mergeCell ref="B8:B10"/>
    <mergeCell ref="C8:C10"/>
    <mergeCell ref="D8:D10"/>
    <mergeCell ref="E8:E10"/>
    <mergeCell ref="F8:F10"/>
  </mergeCells>
  <phoneticPr fontId="0" type="noConversion"/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view="pageBreakPreview" zoomScale="60" workbookViewId="0">
      <selection activeCell="F3" sqref="F3"/>
    </sheetView>
  </sheetViews>
  <sheetFormatPr defaultRowHeight="14.4" x14ac:dyDescent="0.3"/>
  <cols>
    <col min="1" max="1" width="39.33203125" customWidth="1"/>
    <col min="2" max="2" width="18" customWidth="1"/>
    <col min="3" max="3" width="16.33203125" customWidth="1"/>
    <col min="4" max="4" width="15.44140625" customWidth="1"/>
    <col min="5" max="5" width="17.6640625" customWidth="1"/>
    <col min="6" max="6" width="36.5546875" customWidth="1"/>
    <col min="8" max="8" width="19.109375" customWidth="1"/>
  </cols>
  <sheetData>
    <row r="1" spans="1:8" x14ac:dyDescent="0.3">
      <c r="A1" s="2" t="s">
        <v>431</v>
      </c>
      <c r="B1" s="2"/>
      <c r="C1" s="2"/>
      <c r="D1" s="2"/>
      <c r="E1" s="2"/>
      <c r="F1" s="2" t="s">
        <v>70</v>
      </c>
    </row>
    <row r="2" spans="1:8" x14ac:dyDescent="0.3">
      <c r="A2" s="2"/>
      <c r="B2" s="2"/>
      <c r="C2" s="2"/>
      <c r="D2" s="2"/>
      <c r="E2" s="2"/>
      <c r="F2" s="2" t="s">
        <v>91</v>
      </c>
    </row>
    <row r="3" spans="1:8" x14ac:dyDescent="0.3">
      <c r="A3" s="2"/>
      <c r="B3" s="2"/>
      <c r="C3" s="2"/>
      <c r="D3" s="2"/>
      <c r="E3" s="2"/>
      <c r="F3" s="2" t="s">
        <v>90</v>
      </c>
    </row>
    <row r="4" spans="1:8" x14ac:dyDescent="0.3">
      <c r="A4" s="186" t="s">
        <v>432</v>
      </c>
      <c r="B4" s="186"/>
      <c r="C4" s="186"/>
      <c r="D4" s="186"/>
      <c r="E4" s="186"/>
      <c r="F4" s="186"/>
    </row>
    <row r="5" spans="1:8" x14ac:dyDescent="0.3">
      <c r="A5" s="186" t="s">
        <v>433</v>
      </c>
      <c r="B5" s="186"/>
      <c r="C5" s="186"/>
      <c r="D5" s="186"/>
      <c r="E5" s="186"/>
      <c r="F5" s="186"/>
    </row>
    <row r="6" spans="1:8" x14ac:dyDescent="0.3">
      <c r="A6" s="186" t="s">
        <v>62</v>
      </c>
      <c r="B6" s="186"/>
      <c r="C6" s="186"/>
      <c r="D6" s="186"/>
      <c r="E6" s="186"/>
      <c r="F6" s="186"/>
    </row>
    <row r="7" spans="1:8" x14ac:dyDescent="0.3">
      <c r="A7" s="1"/>
      <c r="B7" s="1"/>
      <c r="C7" s="1"/>
      <c r="D7" s="1"/>
      <c r="E7" s="1"/>
      <c r="F7" s="3" t="s">
        <v>434</v>
      </c>
    </row>
    <row r="8" spans="1:8" ht="21.75" customHeight="1" x14ac:dyDescent="0.3">
      <c r="A8" s="187" t="s">
        <v>229</v>
      </c>
      <c r="B8" s="167" t="s">
        <v>61</v>
      </c>
      <c r="C8" s="168"/>
      <c r="D8" s="168"/>
      <c r="E8" s="169"/>
      <c r="F8" s="187" t="s">
        <v>435</v>
      </c>
    </row>
    <row r="9" spans="1:8" ht="21.75" customHeight="1" x14ac:dyDescent="0.3">
      <c r="A9" s="192"/>
      <c r="B9" s="202" t="s">
        <v>436</v>
      </c>
      <c r="C9" s="168" t="s">
        <v>437</v>
      </c>
      <c r="D9" s="168"/>
      <c r="E9" s="169"/>
      <c r="F9" s="192"/>
    </row>
    <row r="10" spans="1:8" ht="42.75" customHeight="1" x14ac:dyDescent="0.3">
      <c r="A10" s="188"/>
      <c r="B10" s="202"/>
      <c r="C10" s="64" t="s">
        <v>438</v>
      </c>
      <c r="D10" s="65" t="s">
        <v>439</v>
      </c>
      <c r="E10" s="65" t="s">
        <v>440</v>
      </c>
      <c r="F10" s="188"/>
      <c r="H10" s="32"/>
    </row>
    <row r="11" spans="1:8" x14ac:dyDescent="0.3">
      <c r="A11" s="19" t="s">
        <v>233</v>
      </c>
      <c r="B11" s="123">
        <f>SUM(B12+B74)</f>
        <v>361176.76</v>
      </c>
      <c r="C11" s="123">
        <f>SUM(C12+C74)</f>
        <v>1038.2</v>
      </c>
      <c r="D11" s="123">
        <f>SUM(D12+D74)</f>
        <v>178218.9</v>
      </c>
      <c r="E11" s="123">
        <f>SUM(E12+E74)</f>
        <v>181919.65999999997</v>
      </c>
      <c r="F11" s="66"/>
    </row>
    <row r="12" spans="1:8" x14ac:dyDescent="0.3">
      <c r="A12" s="67" t="s">
        <v>234</v>
      </c>
      <c r="B12" s="124">
        <f>SUM(B13+B17+B26+B28+B34+B41+B49+B52+B55+B57+B64+B66+B69+B72)</f>
        <v>334304.37</v>
      </c>
      <c r="C12" s="124">
        <f>SUM(C13+C17+C26+C28+C34+C41+C49+C52+C55+C57+C64+C66+C69+C72)</f>
        <v>1038.2</v>
      </c>
      <c r="D12" s="124">
        <f>SUM(D13+D17+D26+D28+D34+D41+D49+D52+D55+D57+D64+D66+D69+D72)</f>
        <v>177806.1</v>
      </c>
      <c r="E12" s="124">
        <f>SUM(E13+E17+E26+E28+E34+E41+E49+E52+E55+E57+E64+E66+E69+E72)</f>
        <v>155460.06999999998</v>
      </c>
      <c r="F12" s="66"/>
      <c r="H12" s="32"/>
    </row>
    <row r="13" spans="1:8" ht="48" customHeight="1" x14ac:dyDescent="0.3">
      <c r="A13" s="68" t="s">
        <v>235</v>
      </c>
      <c r="B13" s="125">
        <f>SUM(B14+B16)</f>
        <v>177861.66</v>
      </c>
      <c r="C13" s="114">
        <f>SUM(C14+C16)</f>
        <v>0</v>
      </c>
      <c r="D13" s="114">
        <f>SUM(D14+D16)</f>
        <v>84188.1</v>
      </c>
      <c r="E13" s="114">
        <f>SUM(E14+E16)</f>
        <v>93673.56</v>
      </c>
      <c r="F13" s="28" t="s">
        <v>441</v>
      </c>
    </row>
    <row r="14" spans="1:8" ht="48" customHeight="1" x14ac:dyDescent="0.3">
      <c r="A14" s="193" t="s">
        <v>237</v>
      </c>
      <c r="B14" s="114">
        <f>SUM(B15:B15)</f>
        <v>1320</v>
      </c>
      <c r="C14" s="114">
        <f>SUM(C15:C15)</f>
        <v>0</v>
      </c>
      <c r="D14" s="114">
        <f>SUM(D15:D15)</f>
        <v>0</v>
      </c>
      <c r="E14" s="114">
        <f>SUM(E15:E15)</f>
        <v>1320</v>
      </c>
      <c r="F14" s="28"/>
    </row>
    <row r="15" spans="1:8" ht="60" customHeight="1" x14ac:dyDescent="0.3">
      <c r="A15" s="194"/>
      <c r="B15" s="114">
        <f t="shared" ref="B15:B99" si="0">SUM(C15:E15)</f>
        <v>1320</v>
      </c>
      <c r="C15" s="102"/>
      <c r="D15" s="102">
        <f>SUM('[1]Адресн под обл'!O53+'[1]Адресн под обл'!G53)</f>
        <v>0</v>
      </c>
      <c r="E15" s="102">
        <f>SUM('[1]Школы рай'!R53+[1]Сады!AD53+[1]Внешкольн!E53)</f>
        <v>1320</v>
      </c>
      <c r="F15" s="28" t="s">
        <v>441</v>
      </c>
    </row>
    <row r="16" spans="1:8" ht="63.75" customHeight="1" x14ac:dyDescent="0.3">
      <c r="A16" s="26" t="s">
        <v>243</v>
      </c>
      <c r="B16" s="114">
        <f>SUM(C16:E16)</f>
        <v>176541.66</v>
      </c>
      <c r="C16" s="102"/>
      <c r="D16" s="102">
        <f>SUM('[1]ОБЛАСТЬ 2016 ПИТАНИЕ'!M99+[1]Соцполитика!H99+[1]Сады!AD55+'[1]Аппарат и ЦБ Метод'!C99+'[1]Школы обл'!R57+'[1]Школы обл'!R58)</f>
        <v>84188.1</v>
      </c>
      <c r="E16" s="102">
        <f>SUM([1]Сады!AD58+[1]Сады!AD59+'[1]Школы рай'!R58+'[1]Школы рай'!R59+'[1]Школы рай'!R56+[1]Внешкольн!E58+[1]Внешкольн!E59+'[1]Аппарат и ЦБ Метод'!E99+'[1]Питание 1-4 рай'!R58+'[1]Сады противопож'!AD58+'[1]школы противоп'!R57+'[1]Внешкольные пожар'!K58+'[1]Аппарат и ЦБ Метод'!F99+'[1]Программы свод'!D99+'[1]Программы свод'!G99+'[1]ОТДЫХ ДЕТЕЙ ПР РАЙ'!M63+'[1]Общегос вопр'!H5+'[1]Аппарат и ЦБ Метод'!D99)</f>
        <v>92353.56</v>
      </c>
      <c r="F16" s="28" t="s">
        <v>441</v>
      </c>
    </row>
    <row r="17" spans="1:6" ht="63" customHeight="1" x14ac:dyDescent="0.3">
      <c r="A17" s="43" t="s">
        <v>259</v>
      </c>
      <c r="B17" s="125">
        <f>SUM(B18+B24)</f>
        <v>4434.3999999999996</v>
      </c>
      <c r="C17" s="114">
        <f>SUM(C18+C24)</f>
        <v>0</v>
      </c>
      <c r="D17" s="114">
        <f>SUM(D18+D24)</f>
        <v>0</v>
      </c>
      <c r="E17" s="114">
        <f>SUM(E18+E24)</f>
        <v>4434.3999999999996</v>
      </c>
      <c r="F17" s="28" t="s">
        <v>442</v>
      </c>
    </row>
    <row r="18" spans="1:6" ht="34.5" customHeight="1" x14ac:dyDescent="0.3">
      <c r="A18" s="193" t="s">
        <v>261</v>
      </c>
      <c r="B18" s="114">
        <f t="shared" si="0"/>
        <v>3434.4</v>
      </c>
      <c r="C18" s="102">
        <f>SUM(C19:C23)</f>
        <v>0</v>
      </c>
      <c r="D18" s="102"/>
      <c r="E18" s="102">
        <f>SUM(E19:E23)</f>
        <v>3434.4</v>
      </c>
      <c r="F18" s="26"/>
    </row>
    <row r="19" spans="1:6" ht="34.5" customHeight="1" x14ac:dyDescent="0.3">
      <c r="A19" s="194"/>
      <c r="B19" s="114">
        <f t="shared" si="0"/>
        <v>1960</v>
      </c>
      <c r="C19" s="102"/>
      <c r="D19" s="102"/>
      <c r="E19" s="102">
        <f>SUM([1]Соцполитика!D100+[1]Соцполитика!K99)</f>
        <v>1960</v>
      </c>
      <c r="F19" s="26" t="s">
        <v>442</v>
      </c>
    </row>
    <row r="20" spans="1:6" ht="52.5" customHeight="1" x14ac:dyDescent="0.3">
      <c r="A20" s="194"/>
      <c r="B20" s="114">
        <f t="shared" si="0"/>
        <v>591</v>
      </c>
      <c r="C20" s="102"/>
      <c r="D20" s="102"/>
      <c r="E20" s="102">
        <f>SUM([1]Соцполитика!D101+'[1]сельское хоз'!AS99)</f>
        <v>591</v>
      </c>
      <c r="F20" s="28" t="s">
        <v>139</v>
      </c>
    </row>
    <row r="21" spans="1:6" ht="50.25" customHeight="1" x14ac:dyDescent="0.3">
      <c r="A21" s="194"/>
      <c r="B21" s="114">
        <f t="shared" si="0"/>
        <v>315.39999999999998</v>
      </c>
      <c r="C21" s="102"/>
      <c r="D21" s="102"/>
      <c r="E21" s="102">
        <f>SUM([1]Соцполитика!D105)</f>
        <v>315.39999999999998</v>
      </c>
      <c r="F21" s="28" t="s">
        <v>443</v>
      </c>
    </row>
    <row r="22" spans="1:6" ht="38.25" customHeight="1" x14ac:dyDescent="0.3">
      <c r="A22" s="194"/>
      <c r="B22" s="114">
        <f>SUM(C22:E22)</f>
        <v>3665.8</v>
      </c>
      <c r="C22" s="102">
        <f>SUM('[1]Аппарат и ЦБ Метод'!K99)</f>
        <v>0</v>
      </c>
      <c r="D22" s="126">
        <f>SUM([1]Соцполитика!H99)</f>
        <v>3429.8</v>
      </c>
      <c r="E22" s="102">
        <f>SUM([1]Соцполитика!D104)</f>
        <v>236</v>
      </c>
      <c r="F22" s="26" t="s">
        <v>441</v>
      </c>
    </row>
    <row r="23" spans="1:6" ht="34.5" customHeight="1" x14ac:dyDescent="0.3">
      <c r="A23" s="194"/>
      <c r="B23" s="114">
        <f t="shared" si="0"/>
        <v>332</v>
      </c>
      <c r="C23" s="102"/>
      <c r="D23" s="102"/>
      <c r="E23" s="102">
        <f>SUM([1]Соцполитика!D102)</f>
        <v>332</v>
      </c>
      <c r="F23" s="28" t="s">
        <v>134</v>
      </c>
    </row>
    <row r="24" spans="1:6" ht="38.25" customHeight="1" x14ac:dyDescent="0.3">
      <c r="A24" s="193" t="s">
        <v>266</v>
      </c>
      <c r="B24" s="114">
        <f>SUM(B25:B25)</f>
        <v>1000</v>
      </c>
      <c r="C24" s="114">
        <f>SUM(C25)</f>
        <v>0</v>
      </c>
      <c r="D24" s="114">
        <f>SUM(D25)</f>
        <v>0</v>
      </c>
      <c r="E24" s="114">
        <f>SUM(E25:E25)</f>
        <v>1000</v>
      </c>
      <c r="F24" s="26" t="s">
        <v>441</v>
      </c>
    </row>
    <row r="25" spans="1:6" ht="52.5" customHeight="1" x14ac:dyDescent="0.3">
      <c r="A25" s="195"/>
      <c r="B25" s="114">
        <f>SUM(C25:E25)</f>
        <v>1000</v>
      </c>
      <c r="C25" s="102"/>
      <c r="D25" s="102"/>
      <c r="E25" s="102">
        <f>SUM('[1]ОТДЫХ ДЕТЕЙ ПР РАЙ'!L58+'[1]ОТДЫХ ДЕТЕЙ ПР РАЙ'!N58)</f>
        <v>1000</v>
      </c>
      <c r="F25" s="28" t="s">
        <v>139</v>
      </c>
    </row>
    <row r="26" spans="1:6" ht="36" customHeight="1" x14ac:dyDescent="0.3">
      <c r="A26" s="196" t="s">
        <v>269</v>
      </c>
      <c r="B26" s="114">
        <f t="shared" si="0"/>
        <v>23791.200000000001</v>
      </c>
      <c r="C26" s="105">
        <f>SUM(C27)</f>
        <v>0</v>
      </c>
      <c r="D26" s="105">
        <f>SUM(D27)</f>
        <v>6691.2</v>
      </c>
      <c r="E26" s="105">
        <f>SUM(E27)</f>
        <v>17100</v>
      </c>
      <c r="F26" s="26" t="s">
        <v>442</v>
      </c>
    </row>
    <row r="27" spans="1:6" ht="42.75" customHeight="1" x14ac:dyDescent="0.3">
      <c r="A27" s="198"/>
      <c r="B27" s="114">
        <f t="shared" si="0"/>
        <v>23791.200000000001</v>
      </c>
      <c r="C27" s="102">
        <f>SUM('[1]сельское хоз'!AU99)</f>
        <v>0</v>
      </c>
      <c r="D27" s="102">
        <f>SUM('[1]сельское хоз'!AW99)</f>
        <v>6691.2</v>
      </c>
      <c r="E27" s="102">
        <f>SUM('[1]сельское хоз'!AT99)</f>
        <v>17100</v>
      </c>
      <c r="F27" s="26" t="s">
        <v>442</v>
      </c>
    </row>
    <row r="28" spans="1:6" ht="49.5" customHeight="1" x14ac:dyDescent="0.3">
      <c r="A28" s="68" t="s">
        <v>273</v>
      </c>
      <c r="B28" s="125">
        <f>SUM(B29+B32+B33)</f>
        <v>34930.659999999996</v>
      </c>
      <c r="C28" s="114">
        <f>SUM(C29+C32+C33)</f>
        <v>0</v>
      </c>
      <c r="D28" s="114">
        <f>SUM(D29+D32+D33)</f>
        <v>34584.699999999997</v>
      </c>
      <c r="E28" s="114">
        <f>SUM(E29+E32+E33)</f>
        <v>345.96</v>
      </c>
      <c r="F28" s="28" t="s">
        <v>443</v>
      </c>
    </row>
    <row r="29" spans="1:6" ht="48" customHeight="1" x14ac:dyDescent="0.3">
      <c r="A29" s="205" t="s">
        <v>275</v>
      </c>
      <c r="B29" s="114">
        <f>SUM(C29:E29)</f>
        <v>5000</v>
      </c>
      <c r="C29" s="105">
        <f>SUM(C30:C31)</f>
        <v>0</v>
      </c>
      <c r="D29" s="105">
        <f>SUM(D30:D31)</f>
        <v>5000</v>
      </c>
      <c r="E29" s="105">
        <f>SUM(E30:E31)</f>
        <v>0</v>
      </c>
      <c r="F29" s="28" t="s">
        <v>443</v>
      </c>
    </row>
    <row r="30" spans="1:6" ht="48" customHeight="1" x14ac:dyDescent="0.3">
      <c r="A30" s="206"/>
      <c r="B30" s="114">
        <f t="shared" si="0"/>
        <v>3000</v>
      </c>
      <c r="C30" s="102">
        <f>SUM([1]жкх!H62)</f>
        <v>0</v>
      </c>
      <c r="D30" s="102">
        <f>SUM([1]жкх!M99)</f>
        <v>3000</v>
      </c>
      <c r="E30" s="102"/>
      <c r="F30" s="28" t="s">
        <v>139</v>
      </c>
    </row>
    <row r="31" spans="1:6" ht="48" customHeight="1" x14ac:dyDescent="0.3">
      <c r="A31" s="206"/>
      <c r="B31" s="114">
        <f t="shared" si="0"/>
        <v>2000</v>
      </c>
      <c r="C31" s="102">
        <f>SUM([1]жкх!L81)</f>
        <v>0</v>
      </c>
      <c r="D31" s="102">
        <f>SUM([1]жкх!L46+[1]жкх!L82)</f>
        <v>2000</v>
      </c>
      <c r="E31" s="102">
        <f>SUM([1]жкх!L34+[1]жкх!L84)</f>
        <v>0</v>
      </c>
      <c r="F31" s="26" t="s">
        <v>134</v>
      </c>
    </row>
    <row r="32" spans="1:6" ht="65.25" customHeight="1" x14ac:dyDescent="0.3">
      <c r="A32" s="26" t="s">
        <v>280</v>
      </c>
      <c r="B32" s="114">
        <f t="shared" si="0"/>
        <v>25896.6</v>
      </c>
      <c r="C32" s="102">
        <f>SUM('[1]сельское хоз'!R61:AE61)</f>
        <v>0</v>
      </c>
      <c r="D32" s="102">
        <f>SUM('[1]сельское хоз'!AN99)</f>
        <v>25896.6</v>
      </c>
      <c r="E32" s="102"/>
      <c r="F32" s="28" t="s">
        <v>443</v>
      </c>
    </row>
    <row r="33" spans="1:6" ht="78.75" customHeight="1" x14ac:dyDescent="0.3">
      <c r="A33" s="69" t="s">
        <v>283</v>
      </c>
      <c r="B33" s="114">
        <f t="shared" si="0"/>
        <v>4034.0600000000004</v>
      </c>
      <c r="C33" s="102"/>
      <c r="D33" s="102">
        <f>SUM('[1]сельское хоз'!AQ99)</f>
        <v>3688.1000000000004</v>
      </c>
      <c r="E33" s="102">
        <f>SUM('[1]сельское хоз'!AP99+'[1]Общегос вопр'!I99)</f>
        <v>345.96</v>
      </c>
      <c r="F33" s="28" t="s">
        <v>443</v>
      </c>
    </row>
    <row r="34" spans="1:6" ht="78.75" customHeight="1" x14ac:dyDescent="0.3">
      <c r="A34" s="70" t="s">
        <v>290</v>
      </c>
      <c r="B34" s="125">
        <f>SUM(B35+B36+B38)</f>
        <v>41902.9</v>
      </c>
      <c r="C34" s="114">
        <f>SUM(C35+C36+C38)</f>
        <v>0</v>
      </c>
      <c r="D34" s="114">
        <f>SUM(D35+D36+D38)</f>
        <v>37002.9</v>
      </c>
      <c r="E34" s="114">
        <f>SUM(E35+E36+E38)</f>
        <v>4900</v>
      </c>
      <c r="F34" s="28" t="s">
        <v>100</v>
      </c>
    </row>
    <row r="35" spans="1:6" ht="37.5" customHeight="1" x14ac:dyDescent="0.3">
      <c r="A35" s="41" t="s">
        <v>292</v>
      </c>
      <c r="B35" s="114">
        <f t="shared" si="0"/>
        <v>100</v>
      </c>
      <c r="C35" s="102"/>
      <c r="D35" s="102"/>
      <c r="E35" s="102">
        <f>SUM([1]жкх!O99)</f>
        <v>100</v>
      </c>
      <c r="F35" s="28" t="s">
        <v>100</v>
      </c>
    </row>
    <row r="36" spans="1:6" ht="53.25" customHeight="1" x14ac:dyDescent="0.3">
      <c r="A36" s="41" t="s">
        <v>444</v>
      </c>
      <c r="B36" s="114">
        <f>SUM(C36:E36)</f>
        <v>200</v>
      </c>
      <c r="C36" s="102">
        <f>SUM(C37:C37)</f>
        <v>0</v>
      </c>
      <c r="D36" s="102">
        <f>SUM(D37:D37)</f>
        <v>0</v>
      </c>
      <c r="E36" s="102">
        <f>SUM(E37:E37)</f>
        <v>200</v>
      </c>
      <c r="F36" s="28" t="s">
        <v>100</v>
      </c>
    </row>
    <row r="37" spans="1:6" ht="35.25" customHeight="1" x14ac:dyDescent="0.3">
      <c r="A37" s="41"/>
      <c r="B37" s="114">
        <f>SUM(C37:E37)</f>
        <v>200</v>
      </c>
      <c r="C37" s="102"/>
      <c r="D37" s="102"/>
      <c r="E37" s="102">
        <f>SUM([1]жкх!P99)</f>
        <v>200</v>
      </c>
      <c r="F37" s="28" t="s">
        <v>100</v>
      </c>
    </row>
    <row r="38" spans="1:6" ht="52.5" customHeight="1" x14ac:dyDescent="0.3">
      <c r="A38" s="41" t="s">
        <v>298</v>
      </c>
      <c r="B38" s="114">
        <f t="shared" si="0"/>
        <v>41602.9</v>
      </c>
      <c r="C38" s="102">
        <f>SUM(C39:C40)</f>
        <v>0</v>
      </c>
      <c r="D38" s="102">
        <f>SUM(D39:D40)</f>
        <v>37002.9</v>
      </c>
      <c r="E38" s="102">
        <f>SUM(E39:E40)</f>
        <v>4600</v>
      </c>
      <c r="F38" s="28" t="s">
        <v>100</v>
      </c>
    </row>
    <row r="39" spans="1:6" ht="52.5" customHeight="1" x14ac:dyDescent="0.3">
      <c r="A39" s="71"/>
      <c r="B39" s="114"/>
      <c r="C39" s="127"/>
      <c r="D39" s="127"/>
      <c r="E39" s="127">
        <f>SUM([1]жкх!C101)</f>
        <v>3000</v>
      </c>
      <c r="F39" s="28" t="s">
        <v>100</v>
      </c>
    </row>
    <row r="40" spans="1:6" ht="52.5" customHeight="1" x14ac:dyDescent="0.3">
      <c r="A40" s="71"/>
      <c r="B40" s="114">
        <f t="shared" si="0"/>
        <v>38602.9</v>
      </c>
      <c r="C40" s="127"/>
      <c r="D40" s="127">
        <f>SUM([1]жкх!C102)</f>
        <v>37002.9</v>
      </c>
      <c r="E40" s="127">
        <f>SUM([1]жкх!D99)</f>
        <v>1600</v>
      </c>
      <c r="F40" s="26" t="s">
        <v>139</v>
      </c>
    </row>
    <row r="41" spans="1:6" ht="61.5" customHeight="1" x14ac:dyDescent="0.3">
      <c r="A41" s="43" t="s">
        <v>302</v>
      </c>
      <c r="B41" s="125">
        <f>SUM(B42+B44+B47+B45)</f>
        <v>10433.94</v>
      </c>
      <c r="C41" s="114">
        <f>SUM(C42+C44+C47+C45)</f>
        <v>14</v>
      </c>
      <c r="D41" s="114">
        <f>SUM(D42+D44+D47+D45)</f>
        <v>0</v>
      </c>
      <c r="E41" s="114">
        <f>SUM(E42+E44+E47+E45)</f>
        <v>10419.94</v>
      </c>
      <c r="F41" s="26" t="s">
        <v>139</v>
      </c>
    </row>
    <row r="42" spans="1:6" ht="41.25" customHeight="1" x14ac:dyDescent="0.3">
      <c r="A42" s="193" t="s">
        <v>304</v>
      </c>
      <c r="B42" s="114">
        <f>SUM(B43:B43)</f>
        <v>20</v>
      </c>
      <c r="C42" s="114">
        <f>SUM(C43:C43)</f>
        <v>0</v>
      </c>
      <c r="D42" s="114">
        <f>SUM(D43:D43)</f>
        <v>0</v>
      </c>
      <c r="E42" s="114">
        <f>SUM(E43:E43)</f>
        <v>20</v>
      </c>
      <c r="F42" s="26" t="s">
        <v>100</v>
      </c>
    </row>
    <row r="43" spans="1:6" ht="47.25" customHeight="1" x14ac:dyDescent="0.3">
      <c r="A43" s="194"/>
      <c r="B43" s="114">
        <f t="shared" si="0"/>
        <v>20</v>
      </c>
      <c r="C43" s="105"/>
      <c r="D43" s="102">
        <f>SUM('[1] Культура'!N99)</f>
        <v>0</v>
      </c>
      <c r="E43" s="102">
        <f>SUM('[1] Культура'!M53+'[1] Культура'!E53)</f>
        <v>20</v>
      </c>
      <c r="F43" s="26" t="s">
        <v>100</v>
      </c>
    </row>
    <row r="44" spans="1:6" ht="39" customHeight="1" x14ac:dyDescent="0.3">
      <c r="A44" s="44" t="s">
        <v>307</v>
      </c>
      <c r="B44" s="114">
        <f t="shared" si="0"/>
        <v>254</v>
      </c>
      <c r="C44" s="105"/>
      <c r="D44" s="102"/>
      <c r="E44" s="102">
        <f>SUM('[1] Культура'!Y99)</f>
        <v>254</v>
      </c>
      <c r="F44" s="26" t="s">
        <v>100</v>
      </c>
    </row>
    <row r="45" spans="1:6" ht="39" customHeight="1" x14ac:dyDescent="0.3">
      <c r="A45" s="44" t="s">
        <v>310</v>
      </c>
      <c r="B45" s="114">
        <f>SUM(B46:B46)</f>
        <v>143.19999999999999</v>
      </c>
      <c r="C45" s="114">
        <f>SUM(C46:C46)</f>
        <v>0</v>
      </c>
      <c r="D45" s="114">
        <f>SUM(D46:D46)</f>
        <v>0</v>
      </c>
      <c r="E45" s="114">
        <f>SUM(E46:E46)</f>
        <v>143.19999999999999</v>
      </c>
      <c r="F45" s="26"/>
    </row>
    <row r="46" spans="1:6" ht="38.25" customHeight="1" x14ac:dyDescent="0.3">
      <c r="A46" s="45"/>
      <c r="B46" s="114">
        <f t="shared" si="0"/>
        <v>143.19999999999999</v>
      </c>
      <c r="C46" s="105"/>
      <c r="D46" s="102">
        <f>SUM('[1] Культура'!P62+'[1] Культура'!G58)</f>
        <v>0</v>
      </c>
      <c r="E46" s="102">
        <f>SUM('[1] Культура'!AD99+'[1] Культура'!AE99)</f>
        <v>143.19999999999999</v>
      </c>
      <c r="F46" s="26" t="s">
        <v>100</v>
      </c>
    </row>
    <row r="47" spans="1:6" ht="43.5" customHeight="1" x14ac:dyDescent="0.3">
      <c r="A47" s="193" t="s">
        <v>313</v>
      </c>
      <c r="B47" s="114">
        <f t="shared" si="0"/>
        <v>10016.74</v>
      </c>
      <c r="C47" s="105">
        <f>SUM(C48)</f>
        <v>14</v>
      </c>
      <c r="D47" s="105">
        <f>SUM(D48)</f>
        <v>0</v>
      </c>
      <c r="E47" s="105">
        <f>SUM(E48)</f>
        <v>10002.74</v>
      </c>
      <c r="F47" s="26" t="s">
        <v>139</v>
      </c>
    </row>
    <row r="48" spans="1:6" ht="53.25" customHeight="1" x14ac:dyDescent="0.3">
      <c r="A48" s="195"/>
      <c r="B48" s="114">
        <f>SUM(C48:E48)</f>
        <v>10016.74</v>
      </c>
      <c r="C48" s="102">
        <f>SUM('[1] Культура'!F99+'[1] Культура'!Q99+'[1] Культура'!O99)</f>
        <v>14</v>
      </c>
      <c r="D48" s="102"/>
      <c r="E48" s="102">
        <f>SUM('[1] Культура'!E58+'[1] Культура'!M58+'[1] Культура'!M59+'[1] Культура'!AB99)</f>
        <v>10002.74</v>
      </c>
      <c r="F48" s="26" t="s">
        <v>139</v>
      </c>
    </row>
    <row r="49" spans="1:6" ht="33" customHeight="1" x14ac:dyDescent="0.3">
      <c r="A49" s="196" t="s">
        <v>319</v>
      </c>
      <c r="B49" s="125">
        <f>SUM(C49:E49)</f>
        <v>15382.5</v>
      </c>
      <c r="C49" s="105">
        <f>SUM(C50:C51)</f>
        <v>0</v>
      </c>
      <c r="D49" s="105">
        <f>SUM(D50:D51)</f>
        <v>0</v>
      </c>
      <c r="E49" s="105">
        <f>SUM(E50:E51)</f>
        <v>15382.5</v>
      </c>
      <c r="F49" s="26" t="s">
        <v>100</v>
      </c>
    </row>
    <row r="50" spans="1:6" ht="46.5" customHeight="1" x14ac:dyDescent="0.3">
      <c r="A50" s="197"/>
      <c r="B50" s="114">
        <f t="shared" si="0"/>
        <v>15085</v>
      </c>
      <c r="C50" s="102"/>
      <c r="D50" s="102"/>
      <c r="E50" s="102">
        <f>SUM('[1]Физическа куль'!C99+'[1]Физическа куль'!E99+'[1]Физическа куль'!F99)</f>
        <v>15085</v>
      </c>
      <c r="F50" s="26" t="s">
        <v>139</v>
      </c>
    </row>
    <row r="51" spans="1:6" ht="38.25" customHeight="1" x14ac:dyDescent="0.3">
      <c r="A51" s="198"/>
      <c r="B51" s="114">
        <f t="shared" si="0"/>
        <v>297.5</v>
      </c>
      <c r="C51" s="102"/>
      <c r="D51" s="102"/>
      <c r="E51" s="102">
        <f>SUM('[1]Физическа куль'!D99)</f>
        <v>297.5</v>
      </c>
      <c r="F51" s="26" t="s">
        <v>442</v>
      </c>
    </row>
    <row r="52" spans="1:6" ht="51" customHeight="1" x14ac:dyDescent="0.3">
      <c r="A52" s="43" t="s">
        <v>325</v>
      </c>
      <c r="B52" s="125">
        <f>SUM(B53+B54)</f>
        <v>2404.5</v>
      </c>
      <c r="C52" s="114">
        <f>SUM(C53+C54)</f>
        <v>0</v>
      </c>
      <c r="D52" s="114">
        <f>SUM(D53+D54)</f>
        <v>0</v>
      </c>
      <c r="E52" s="114">
        <f>SUM(E53+E54)</f>
        <v>2404.5</v>
      </c>
      <c r="F52" s="26" t="s">
        <v>100</v>
      </c>
    </row>
    <row r="53" spans="1:6" ht="69" customHeight="1" x14ac:dyDescent="0.3">
      <c r="A53" s="44" t="s">
        <v>327</v>
      </c>
      <c r="B53" s="114">
        <f t="shared" si="0"/>
        <v>404.5</v>
      </c>
      <c r="C53" s="102"/>
      <c r="D53" s="102">
        <f>SUM('[1]Программы свод'!E99)</f>
        <v>0</v>
      </c>
      <c r="E53" s="102">
        <f>SUM('[1]Программы свод'!H99)</f>
        <v>404.5</v>
      </c>
      <c r="F53" s="26" t="s">
        <v>100</v>
      </c>
    </row>
    <row r="54" spans="1:6" ht="54" customHeight="1" x14ac:dyDescent="0.3">
      <c r="A54" s="44" t="s">
        <v>331</v>
      </c>
      <c r="B54" s="114">
        <f t="shared" si="0"/>
        <v>2000</v>
      </c>
      <c r="C54" s="102">
        <f>SUM([1]Соцполитика!J101)</f>
        <v>0</v>
      </c>
      <c r="D54" s="102">
        <f>SUM([1]Соцполитика!J102)</f>
        <v>0</v>
      </c>
      <c r="E54" s="102">
        <f>SUM([1]Соцполитика!E99)</f>
        <v>2000</v>
      </c>
      <c r="F54" s="26" t="s">
        <v>100</v>
      </c>
    </row>
    <row r="55" spans="1:6" ht="36" customHeight="1" x14ac:dyDescent="0.3">
      <c r="A55" s="196" t="s">
        <v>335</v>
      </c>
      <c r="B55" s="114">
        <f>SUM(B56:B56)</f>
        <v>458.5</v>
      </c>
      <c r="C55" s="114">
        <f>SUM(C56:C56)</f>
        <v>0</v>
      </c>
      <c r="D55" s="114">
        <f>SUM(D56:D56)</f>
        <v>0</v>
      </c>
      <c r="E55" s="114">
        <f>SUM(E56:E56)</f>
        <v>458.5</v>
      </c>
      <c r="F55" s="26" t="s">
        <v>100</v>
      </c>
    </row>
    <row r="56" spans="1:6" ht="36.75" customHeight="1" x14ac:dyDescent="0.3">
      <c r="A56" s="198"/>
      <c r="B56" s="114">
        <f>SUM(C56:E56)</f>
        <v>458.5</v>
      </c>
      <c r="C56" s="102"/>
      <c r="D56" s="102"/>
      <c r="E56" s="102">
        <f>SUM('[1] Культура'!X99)</f>
        <v>458.5</v>
      </c>
      <c r="F56" s="26" t="s">
        <v>100</v>
      </c>
    </row>
    <row r="57" spans="1:6" ht="67.5" customHeight="1" x14ac:dyDescent="0.3">
      <c r="A57" s="43" t="s">
        <v>338</v>
      </c>
      <c r="B57" s="125">
        <f>SUM(B58:B63)</f>
        <v>713.5</v>
      </c>
      <c r="C57" s="114">
        <f>SUM(C58:C61)</f>
        <v>0</v>
      </c>
      <c r="D57" s="114">
        <f>SUM(D58:D61)</f>
        <v>0</v>
      </c>
      <c r="E57" s="114">
        <f>SUM(E58:E63)</f>
        <v>713.5</v>
      </c>
      <c r="F57" s="28" t="s">
        <v>100</v>
      </c>
    </row>
    <row r="58" spans="1:6" ht="52.5" customHeight="1" x14ac:dyDescent="0.3">
      <c r="A58" s="44" t="s">
        <v>340</v>
      </c>
      <c r="B58" s="114">
        <f t="shared" si="0"/>
        <v>119</v>
      </c>
      <c r="C58" s="102"/>
      <c r="D58" s="102"/>
      <c r="E58" s="102">
        <f>SUM('[1]Программы свод'!K99)</f>
        <v>119</v>
      </c>
      <c r="F58" s="28" t="s">
        <v>100</v>
      </c>
    </row>
    <row r="59" spans="1:6" ht="68.25" customHeight="1" x14ac:dyDescent="0.3">
      <c r="A59" s="44" t="s">
        <v>343</v>
      </c>
      <c r="B59" s="114">
        <f t="shared" si="0"/>
        <v>35.5</v>
      </c>
      <c r="C59" s="102"/>
      <c r="D59" s="102"/>
      <c r="E59" s="102">
        <f>SUM('[1] Культура'!W99+'[1]нац безопас'!C99)</f>
        <v>35.5</v>
      </c>
      <c r="F59" s="28" t="s">
        <v>100</v>
      </c>
    </row>
    <row r="60" spans="1:6" ht="68.25" customHeight="1" x14ac:dyDescent="0.3">
      <c r="A60" s="44" t="s">
        <v>346</v>
      </c>
      <c r="B60" s="114">
        <f t="shared" si="0"/>
        <v>100</v>
      </c>
      <c r="C60" s="102"/>
      <c r="D60" s="102">
        <f>SUM('[1]нац безопас'!J99)</f>
        <v>0</v>
      </c>
      <c r="E60" s="102">
        <f>SUM('[1]нац безопас'!D99+'[1]нац безопас'!E99)</f>
        <v>100</v>
      </c>
      <c r="F60" s="28" t="s">
        <v>100</v>
      </c>
    </row>
    <row r="61" spans="1:6" ht="69" customHeight="1" x14ac:dyDescent="0.3">
      <c r="A61" s="44" t="s">
        <v>349</v>
      </c>
      <c r="B61" s="114">
        <f t="shared" si="0"/>
        <v>269</v>
      </c>
      <c r="C61" s="102"/>
      <c r="D61" s="102"/>
      <c r="E61" s="102">
        <f>SUM('[1] Культура'!V99+'[1]сельское хоз'!I99+'[1]Программы свод'!I99)</f>
        <v>269</v>
      </c>
      <c r="F61" s="28" t="s">
        <v>100</v>
      </c>
    </row>
    <row r="62" spans="1:6" ht="78.75" customHeight="1" x14ac:dyDescent="0.3">
      <c r="A62" s="28" t="s">
        <v>352</v>
      </c>
      <c r="B62" s="114">
        <f t="shared" si="0"/>
        <v>40</v>
      </c>
      <c r="C62" s="102"/>
      <c r="D62" s="102"/>
      <c r="E62" s="102">
        <f>SUM('[1]нац безопас'!G99)</f>
        <v>40</v>
      </c>
      <c r="F62" s="28" t="s">
        <v>100</v>
      </c>
    </row>
    <row r="63" spans="1:6" ht="69" customHeight="1" x14ac:dyDescent="0.3">
      <c r="A63" s="46" t="s">
        <v>355</v>
      </c>
      <c r="B63" s="114">
        <f t="shared" si="0"/>
        <v>150</v>
      </c>
      <c r="C63" s="102"/>
      <c r="D63" s="102"/>
      <c r="E63" s="102">
        <f>SUM('[1]нац безопас'!H99)</f>
        <v>150</v>
      </c>
      <c r="F63" s="28" t="s">
        <v>100</v>
      </c>
    </row>
    <row r="64" spans="1:6" ht="39.75" customHeight="1" x14ac:dyDescent="0.3">
      <c r="A64" s="199" t="s">
        <v>359</v>
      </c>
      <c r="B64" s="125">
        <f t="shared" si="0"/>
        <v>50</v>
      </c>
      <c r="C64" s="105">
        <f>SUM(C65)</f>
        <v>0</v>
      </c>
      <c r="D64" s="105">
        <f>SUM(D65)</f>
        <v>0</v>
      </c>
      <c r="E64" s="105">
        <f>SUM(E65)</f>
        <v>50</v>
      </c>
      <c r="F64" s="28" t="s">
        <v>100</v>
      </c>
    </row>
    <row r="65" spans="1:6" ht="39.75" customHeight="1" x14ac:dyDescent="0.3">
      <c r="A65" s="200"/>
      <c r="B65" s="114">
        <f>SUM(C65:E65)</f>
        <v>50</v>
      </c>
      <c r="C65" s="102"/>
      <c r="D65" s="102"/>
      <c r="E65" s="102">
        <f>SUM('[1]сельское хоз'!C99)</f>
        <v>50</v>
      </c>
      <c r="F65" s="28" t="s">
        <v>100</v>
      </c>
    </row>
    <row r="66" spans="1:6" ht="42.75" customHeight="1" x14ac:dyDescent="0.3">
      <c r="A66" s="50" t="s">
        <v>363</v>
      </c>
      <c r="B66" s="125">
        <f>SUM(C66+D66+E66)</f>
        <v>21444.309999999998</v>
      </c>
      <c r="C66" s="114">
        <f>SUM(C67+C68)</f>
        <v>1024.2</v>
      </c>
      <c r="D66" s="114">
        <f>SUM(D67+D68)</f>
        <v>15339.199999999999</v>
      </c>
      <c r="E66" s="114">
        <f>SUM(E67+E68)</f>
        <v>5080.91</v>
      </c>
      <c r="F66" s="28" t="s">
        <v>139</v>
      </c>
    </row>
    <row r="67" spans="1:6" ht="61.5" customHeight="1" x14ac:dyDescent="0.3">
      <c r="A67" s="52" t="s">
        <v>365</v>
      </c>
      <c r="B67" s="114">
        <f t="shared" ref="B67:B73" si="1">SUM(C67:E67)</f>
        <v>21333.07</v>
      </c>
      <c r="C67" s="102">
        <f>SUM('[1]Нац оборона'!C99)</f>
        <v>1024.2</v>
      </c>
      <c r="D67" s="102">
        <f>SUM('[1]Общегос вопр'!Z99+'[1]Фин помощь бюдж'!C99)</f>
        <v>15339.199999999999</v>
      </c>
      <c r="E67" s="102">
        <f>SUM('[1]Общегос вопр'!L99+'[1]Общегос вопр'!G99+'[1]Общегос вопр'!N99+'[1]Проц по кр'!C99+'[1]Фин помощь бюдж'!D99+[1]жкх!C52+'[1]Фин помощь бюдж'!F62)</f>
        <v>4969.67</v>
      </c>
      <c r="F67" s="28" t="s">
        <v>139</v>
      </c>
    </row>
    <row r="68" spans="1:6" ht="53.25" customHeight="1" x14ac:dyDescent="0.3">
      <c r="A68" s="52" t="s">
        <v>376</v>
      </c>
      <c r="B68" s="114">
        <f t="shared" si="1"/>
        <v>111.24</v>
      </c>
      <c r="C68" s="102"/>
      <c r="D68" s="102"/>
      <c r="E68" s="102">
        <f>SUM('[1]Общегос вопр'!AE99)</f>
        <v>111.24</v>
      </c>
      <c r="F68" s="28" t="s">
        <v>139</v>
      </c>
    </row>
    <row r="69" spans="1:6" ht="37.5" customHeight="1" x14ac:dyDescent="0.3">
      <c r="A69" s="199" t="s">
        <v>379</v>
      </c>
      <c r="B69" s="125">
        <f t="shared" si="1"/>
        <v>466.3</v>
      </c>
      <c r="C69" s="114">
        <f>SUM(C71)</f>
        <v>0</v>
      </c>
      <c r="D69" s="114">
        <f>SUM(D71)</f>
        <v>0</v>
      </c>
      <c r="E69" s="114">
        <f>SUM(E70:E71)</f>
        <v>466.3</v>
      </c>
      <c r="F69" s="28" t="s">
        <v>442</v>
      </c>
    </row>
    <row r="70" spans="1:6" ht="37.5" customHeight="1" x14ac:dyDescent="0.3">
      <c r="A70" s="201"/>
      <c r="B70" s="114">
        <f t="shared" si="1"/>
        <v>152.80000000000001</v>
      </c>
      <c r="C70" s="114"/>
      <c r="D70" s="114"/>
      <c r="E70" s="109">
        <f>SUM('[1]Общегос вопр'!AD47+[1]жкх!K34)</f>
        <v>152.80000000000001</v>
      </c>
      <c r="F70" s="28" t="s">
        <v>442</v>
      </c>
    </row>
    <row r="71" spans="1:6" ht="51" customHeight="1" x14ac:dyDescent="0.3">
      <c r="A71" s="200"/>
      <c r="B71" s="114">
        <f t="shared" si="1"/>
        <v>313.5</v>
      </c>
      <c r="C71" s="102"/>
      <c r="D71" s="102"/>
      <c r="E71" s="102">
        <f>SUM('[1]Програм Б П'!V58+'[1] Культура'!AA58+[1]жкх!G99)</f>
        <v>313.5</v>
      </c>
      <c r="F71" s="26" t="s">
        <v>139</v>
      </c>
    </row>
    <row r="72" spans="1:6" ht="30.75" customHeight="1" x14ac:dyDescent="0.3">
      <c r="A72" s="199" t="s">
        <v>382</v>
      </c>
      <c r="B72" s="125">
        <f t="shared" si="1"/>
        <v>30</v>
      </c>
      <c r="C72" s="105">
        <f>SUM(C73)</f>
        <v>0</v>
      </c>
      <c r="D72" s="105">
        <f>SUM(D73)</f>
        <v>0</v>
      </c>
      <c r="E72" s="105">
        <f>SUM(E73)</f>
        <v>30</v>
      </c>
      <c r="F72" s="28" t="s">
        <v>100</v>
      </c>
    </row>
    <row r="73" spans="1:6" ht="47.25" customHeight="1" x14ac:dyDescent="0.3">
      <c r="A73" s="200"/>
      <c r="B73" s="114">
        <f t="shared" si="1"/>
        <v>30</v>
      </c>
      <c r="C73" s="102"/>
      <c r="D73" s="102"/>
      <c r="E73" s="102">
        <f>SUM('[1]нац безопас'!I99)</f>
        <v>30</v>
      </c>
      <c r="F73" s="28" t="s">
        <v>100</v>
      </c>
    </row>
    <row r="74" spans="1:6" ht="18" customHeight="1" x14ac:dyDescent="0.3">
      <c r="A74" s="56" t="s">
        <v>385</v>
      </c>
      <c r="B74" s="114">
        <f>SUM(B75+B77+B79+B87+B89+B93+B95+B97+B99+B91)</f>
        <v>26872.39</v>
      </c>
      <c r="C74" s="114">
        <f>SUM(C75+C77+C79+C87+C89+C93+C95+C97+C99)</f>
        <v>0</v>
      </c>
      <c r="D74" s="114">
        <f>SUM(D75+D77+D79+D87+D89+D93+D95+D97+D99)</f>
        <v>412.8</v>
      </c>
      <c r="E74" s="114">
        <f>SUM(E75+E77+E79+E87+E89+E93+E95+E97+E99+E91)</f>
        <v>26459.589999999997</v>
      </c>
      <c r="F74" s="26"/>
    </row>
    <row r="75" spans="1:6" ht="32.25" customHeight="1" x14ac:dyDescent="0.3">
      <c r="A75" s="193" t="s">
        <v>386</v>
      </c>
      <c r="B75" s="125">
        <f t="shared" si="0"/>
        <v>412.8</v>
      </c>
      <c r="C75" s="102">
        <f>SUM(C76)</f>
        <v>0</v>
      </c>
      <c r="D75" s="102">
        <f>SUM(D76)</f>
        <v>412.8</v>
      </c>
      <c r="E75" s="102">
        <f>SUM(E76)</f>
        <v>0</v>
      </c>
      <c r="F75" s="46" t="s">
        <v>445</v>
      </c>
    </row>
    <row r="76" spans="1:6" ht="35.25" customHeight="1" x14ac:dyDescent="0.3">
      <c r="A76" s="195"/>
      <c r="B76" s="114">
        <f>SUM(C76:E76)</f>
        <v>412.8</v>
      </c>
      <c r="C76" s="102"/>
      <c r="D76" s="102">
        <f>SUM('[1]сельское хоз'!J99)</f>
        <v>412.8</v>
      </c>
      <c r="E76" s="102"/>
      <c r="F76" s="46" t="s">
        <v>445</v>
      </c>
    </row>
    <row r="77" spans="1:6" ht="21" customHeight="1" x14ac:dyDescent="0.3">
      <c r="A77" s="193" t="s">
        <v>389</v>
      </c>
      <c r="B77" s="125">
        <f t="shared" si="0"/>
        <v>2047.3</v>
      </c>
      <c r="C77" s="105">
        <f>SUM(C78)</f>
        <v>0</v>
      </c>
      <c r="D77" s="105">
        <f>SUM(D78)</f>
        <v>0</v>
      </c>
      <c r="E77" s="105">
        <f>SUM(E78)</f>
        <v>2047.3</v>
      </c>
      <c r="F77" s="28" t="s">
        <v>446</v>
      </c>
    </row>
    <row r="78" spans="1:6" ht="45.75" customHeight="1" x14ac:dyDescent="0.3">
      <c r="A78" s="195"/>
      <c r="B78" s="114">
        <f>SUM(C78:E78)</f>
        <v>2047.3</v>
      </c>
      <c r="C78" s="105"/>
      <c r="D78" s="105"/>
      <c r="E78" s="102">
        <f>SUM('[1]Общегос вопр'!T99)</f>
        <v>2047.3</v>
      </c>
      <c r="F78" s="26" t="s">
        <v>139</v>
      </c>
    </row>
    <row r="79" spans="1:6" ht="31.5" customHeight="1" x14ac:dyDescent="0.3">
      <c r="A79" s="193" t="s">
        <v>392</v>
      </c>
      <c r="B79" s="125">
        <f t="shared" si="0"/>
        <v>100</v>
      </c>
      <c r="C79" s="105">
        <f>SUM(C80:C86)</f>
        <v>0</v>
      </c>
      <c r="D79" s="105">
        <f>SUM(D80:D86)</f>
        <v>0</v>
      </c>
      <c r="E79" s="105">
        <f>SUM(E80:E86)</f>
        <v>100</v>
      </c>
      <c r="F79" s="26" t="s">
        <v>442</v>
      </c>
    </row>
    <row r="80" spans="1:6" ht="0.75" customHeight="1" x14ac:dyDescent="0.3">
      <c r="A80" s="194"/>
      <c r="B80" s="114">
        <f t="shared" si="0"/>
        <v>0</v>
      </c>
      <c r="C80" s="102"/>
      <c r="D80" s="102"/>
      <c r="E80" s="102">
        <f>SUM('[1]Общегос вопр'!AG99)</f>
        <v>0</v>
      </c>
      <c r="F80" s="28" t="s">
        <v>447</v>
      </c>
    </row>
    <row r="81" spans="1:6" ht="33.75" customHeight="1" x14ac:dyDescent="0.3">
      <c r="A81" s="194"/>
      <c r="B81" s="114">
        <f t="shared" si="0"/>
        <v>100</v>
      </c>
      <c r="C81" s="102"/>
      <c r="D81" s="102"/>
      <c r="E81" s="102">
        <f>SUM('[1]Общегос вопр'!AJ99)</f>
        <v>100</v>
      </c>
      <c r="F81" s="26" t="s">
        <v>442</v>
      </c>
    </row>
    <row r="82" spans="1:6" ht="0.75" customHeight="1" x14ac:dyDescent="0.3">
      <c r="A82" s="194"/>
      <c r="B82" s="114">
        <f t="shared" si="0"/>
        <v>0</v>
      </c>
      <c r="C82" s="102"/>
      <c r="D82" s="102"/>
      <c r="E82" s="102">
        <f>SUM('[1]Общегос вопр'!AI99)</f>
        <v>0</v>
      </c>
      <c r="F82" s="28" t="s">
        <v>134</v>
      </c>
    </row>
    <row r="83" spans="1:6" ht="48" hidden="1" customHeight="1" x14ac:dyDescent="0.3">
      <c r="A83" s="194"/>
      <c r="B83" s="114">
        <f t="shared" si="0"/>
        <v>0</v>
      </c>
      <c r="C83" s="102"/>
      <c r="D83" s="102"/>
      <c r="E83" s="102">
        <f>SUM('[1]Общегос вопр'!AF99)</f>
        <v>0</v>
      </c>
      <c r="F83" s="26" t="s">
        <v>448</v>
      </c>
    </row>
    <row r="84" spans="1:6" ht="24.75" hidden="1" customHeight="1" x14ac:dyDescent="0.3">
      <c r="A84" s="194"/>
      <c r="B84" s="114">
        <f t="shared" si="0"/>
        <v>0</v>
      </c>
      <c r="C84" s="102"/>
      <c r="D84" s="102"/>
      <c r="E84" s="102">
        <f>SUM('[1]Общегос вопр'!AH99)</f>
        <v>0</v>
      </c>
      <c r="F84" s="26" t="s">
        <v>119</v>
      </c>
    </row>
    <row r="85" spans="1:6" ht="30.75" hidden="1" customHeight="1" x14ac:dyDescent="0.3">
      <c r="A85" s="194"/>
      <c r="B85" s="114">
        <f t="shared" si="0"/>
        <v>0</v>
      </c>
      <c r="C85" s="102"/>
      <c r="D85" s="102"/>
      <c r="E85" s="102">
        <f>SUM('[1]Аппарат и ЦБ Метод'!L99)</f>
        <v>0</v>
      </c>
      <c r="F85" s="26" t="s">
        <v>441</v>
      </c>
    </row>
    <row r="86" spans="1:6" ht="45" hidden="1" customHeight="1" x14ac:dyDescent="0.3">
      <c r="A86" s="195"/>
      <c r="B86" s="114">
        <f t="shared" si="0"/>
        <v>0</v>
      </c>
      <c r="C86" s="102"/>
      <c r="D86" s="102"/>
      <c r="E86" s="102">
        <f>SUM('[1]сельское хоз'!L99)</f>
        <v>0</v>
      </c>
      <c r="F86" s="26" t="s">
        <v>449</v>
      </c>
    </row>
    <row r="87" spans="1:6" ht="36" customHeight="1" x14ac:dyDescent="0.3">
      <c r="A87" s="193" t="s">
        <v>395</v>
      </c>
      <c r="B87" s="114">
        <f>SUM(B88)</f>
        <v>10</v>
      </c>
      <c r="C87" s="114">
        <f>SUM(C88)</f>
        <v>0</v>
      </c>
      <c r="D87" s="114">
        <f>SUM(D88)</f>
        <v>0</v>
      </c>
      <c r="E87" s="114">
        <f>SUM(E88)</f>
        <v>10</v>
      </c>
      <c r="F87" s="26" t="s">
        <v>442</v>
      </c>
    </row>
    <row r="88" spans="1:6" ht="42.75" customHeight="1" x14ac:dyDescent="0.3">
      <c r="A88" s="195"/>
      <c r="B88" s="114">
        <f>SUM(C88:E88)</f>
        <v>10</v>
      </c>
      <c r="C88" s="102"/>
      <c r="D88" s="102"/>
      <c r="E88" s="102">
        <f>SUM('[1]Общегос вопр'!AC99)</f>
        <v>10</v>
      </c>
      <c r="F88" s="26" t="s">
        <v>442</v>
      </c>
    </row>
    <row r="89" spans="1:6" ht="39.75" customHeight="1" x14ac:dyDescent="0.3">
      <c r="A89" s="193" t="s">
        <v>398</v>
      </c>
      <c r="B89" s="125">
        <f t="shared" si="0"/>
        <v>1000</v>
      </c>
      <c r="C89" s="102">
        <f>SUM(C90)</f>
        <v>0</v>
      </c>
      <c r="D89" s="102">
        <f>SUM(D90)</f>
        <v>0</v>
      </c>
      <c r="E89" s="102">
        <f>SUM(E90)</f>
        <v>1000</v>
      </c>
      <c r="F89" s="28" t="s">
        <v>450</v>
      </c>
    </row>
    <row r="90" spans="1:6" ht="50.25" customHeight="1" x14ac:dyDescent="0.3">
      <c r="A90" s="195"/>
      <c r="B90" s="114">
        <f>SUM(C90:E90)</f>
        <v>1000</v>
      </c>
      <c r="C90" s="102"/>
      <c r="D90" s="102"/>
      <c r="E90" s="102">
        <f>SUM('[1]Ср массовой инф'!C99)</f>
        <v>1000</v>
      </c>
      <c r="F90" s="26" t="s">
        <v>448</v>
      </c>
    </row>
    <row r="91" spans="1:6" ht="32.25" customHeight="1" x14ac:dyDescent="0.3">
      <c r="A91" s="193" t="s">
        <v>402</v>
      </c>
      <c r="B91" s="125">
        <f t="shared" si="0"/>
        <v>380.07</v>
      </c>
      <c r="C91" s="102">
        <f>SUM(C92)</f>
        <v>0</v>
      </c>
      <c r="D91" s="102">
        <f>SUM(D92)</f>
        <v>0</v>
      </c>
      <c r="E91" s="102">
        <f>SUM(E92)</f>
        <v>380.07</v>
      </c>
      <c r="F91" s="45" t="s">
        <v>445</v>
      </c>
    </row>
    <row r="92" spans="1:6" ht="36" customHeight="1" x14ac:dyDescent="0.3">
      <c r="A92" s="195"/>
      <c r="B92" s="114">
        <f>SUM(C92:E92)</f>
        <v>380.07</v>
      </c>
      <c r="C92" s="102"/>
      <c r="D92" s="102"/>
      <c r="E92" s="102">
        <f>SUM('[1]сельское хоз'!H99)</f>
        <v>380.07</v>
      </c>
      <c r="F92" s="45" t="s">
        <v>445</v>
      </c>
    </row>
    <row r="93" spans="1:6" ht="33.75" customHeight="1" x14ac:dyDescent="0.3">
      <c r="A93" s="193" t="s">
        <v>408</v>
      </c>
      <c r="B93" s="125">
        <f t="shared" si="0"/>
        <v>16185.75</v>
      </c>
      <c r="C93" s="102">
        <f>SUM(C94)</f>
        <v>0</v>
      </c>
      <c r="D93" s="102">
        <f>SUM(D94)</f>
        <v>0</v>
      </c>
      <c r="E93" s="102">
        <f>SUM(E94)</f>
        <v>16185.75</v>
      </c>
      <c r="F93" s="28" t="s">
        <v>451</v>
      </c>
    </row>
    <row r="94" spans="1:6" ht="30.75" customHeight="1" x14ac:dyDescent="0.3">
      <c r="A94" s="195"/>
      <c r="B94" s="114">
        <f t="shared" si="0"/>
        <v>16185.75</v>
      </c>
      <c r="C94" s="102"/>
      <c r="D94" s="102"/>
      <c r="E94" s="102">
        <f>SUM('[1]Общегос вопр'!J99+'[1]Общегос вопр'!S99+'[1]нац безопас'!F99)</f>
        <v>16185.75</v>
      </c>
      <c r="F94" s="28" t="s">
        <v>451</v>
      </c>
    </row>
    <row r="95" spans="1:6" ht="18" customHeight="1" x14ac:dyDescent="0.3">
      <c r="A95" s="193" t="s">
        <v>413</v>
      </c>
      <c r="B95" s="125">
        <f t="shared" si="0"/>
        <v>432.94</v>
      </c>
      <c r="C95" s="102">
        <f>SUM(C96)</f>
        <v>0</v>
      </c>
      <c r="D95" s="102">
        <f>SUM(D96)</f>
        <v>0</v>
      </c>
      <c r="E95" s="102">
        <f>SUM(E96)</f>
        <v>432.94</v>
      </c>
      <c r="F95" s="28" t="s">
        <v>119</v>
      </c>
    </row>
    <row r="96" spans="1:6" ht="21" customHeight="1" x14ac:dyDescent="0.3">
      <c r="A96" s="195"/>
      <c r="B96" s="114">
        <f>SUM(C96:E96)</f>
        <v>432.94</v>
      </c>
      <c r="C96" s="102"/>
      <c r="D96" s="102"/>
      <c r="E96" s="102">
        <f>SUM('[1]Общегос вопр'!E99)</f>
        <v>432.94</v>
      </c>
      <c r="F96" s="28" t="s">
        <v>119</v>
      </c>
    </row>
    <row r="97" spans="1:6" ht="27.75" customHeight="1" x14ac:dyDescent="0.3">
      <c r="A97" s="203" t="s">
        <v>417</v>
      </c>
      <c r="B97" s="125">
        <f t="shared" si="0"/>
        <v>817.34</v>
      </c>
      <c r="C97" s="105">
        <f>SUM(C98)</f>
        <v>0</v>
      </c>
      <c r="D97" s="105">
        <f>SUM(D98)</f>
        <v>0</v>
      </c>
      <c r="E97" s="105">
        <f>SUM(E98)</f>
        <v>817.34</v>
      </c>
      <c r="F97" s="28" t="s">
        <v>447</v>
      </c>
    </row>
    <row r="98" spans="1:6" ht="28.5" customHeight="1" x14ac:dyDescent="0.3">
      <c r="A98" s="204"/>
      <c r="B98" s="114">
        <f>SUM(C98:E98)</f>
        <v>817.34</v>
      </c>
      <c r="C98" s="105"/>
      <c r="D98" s="105"/>
      <c r="E98" s="102">
        <f>SUM('[1]Общегос вопр'!O99+'[1]Общегос вопр'!P99)</f>
        <v>817.34</v>
      </c>
      <c r="F98" s="28" t="s">
        <v>447</v>
      </c>
    </row>
    <row r="99" spans="1:6" ht="33.75" customHeight="1" x14ac:dyDescent="0.3">
      <c r="A99" s="193" t="s">
        <v>421</v>
      </c>
      <c r="B99" s="125">
        <f t="shared" si="0"/>
        <v>5486.1900000000005</v>
      </c>
      <c r="C99" s="128">
        <f>SUM(C100)</f>
        <v>0</v>
      </c>
      <c r="D99" s="128">
        <f>SUM(D100)</f>
        <v>0</v>
      </c>
      <c r="E99" s="128">
        <f>SUM(E100)</f>
        <v>5486.1900000000005</v>
      </c>
      <c r="F99" s="45" t="s">
        <v>445</v>
      </c>
    </row>
    <row r="100" spans="1:6" ht="34.5" customHeight="1" x14ac:dyDescent="0.3">
      <c r="A100" s="195"/>
      <c r="B100" s="105">
        <f>SUM(C100:E100)</f>
        <v>5486.1900000000005</v>
      </c>
      <c r="C100" s="102"/>
      <c r="D100" s="102"/>
      <c r="E100" s="102">
        <f>SUM('[1]Общегос вопр'!U99)</f>
        <v>5486.1900000000005</v>
      </c>
      <c r="F100" s="26" t="s">
        <v>445</v>
      </c>
    </row>
    <row r="103" spans="1:6" x14ac:dyDescent="0.3">
      <c r="B103" s="6"/>
    </row>
  </sheetData>
  <mergeCells count="30">
    <mergeCell ref="A4:F4"/>
    <mergeCell ref="A5:F5"/>
    <mergeCell ref="A6:F6"/>
    <mergeCell ref="A8:A10"/>
    <mergeCell ref="B8:E8"/>
    <mergeCell ref="F8:F10"/>
    <mergeCell ref="A99:A100"/>
    <mergeCell ref="A77:A78"/>
    <mergeCell ref="A29:A31"/>
    <mergeCell ref="A42:A43"/>
    <mergeCell ref="A47:A48"/>
    <mergeCell ref="B9:B10"/>
    <mergeCell ref="C9:E9"/>
    <mergeCell ref="A93:A94"/>
    <mergeCell ref="A95:A96"/>
    <mergeCell ref="A97:A98"/>
    <mergeCell ref="A14:A15"/>
    <mergeCell ref="A18:A23"/>
    <mergeCell ref="A24:A25"/>
    <mergeCell ref="A26:A27"/>
    <mergeCell ref="A79:A86"/>
    <mergeCell ref="A87:A88"/>
    <mergeCell ref="A89:A90"/>
    <mergeCell ref="A91:A92"/>
    <mergeCell ref="A49:A51"/>
    <mergeCell ref="A55:A56"/>
    <mergeCell ref="A64:A65"/>
    <mergeCell ref="A69:A71"/>
    <mergeCell ref="A72:A73"/>
    <mergeCell ref="A75:A76"/>
  </mergeCells>
  <phoneticPr fontId="0" type="noConversion"/>
  <pageMargins left="0.7" right="0.7" top="0.75" bottom="0.75" header="0.3" footer="0.3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4"/>
  <sheetViews>
    <sheetView view="pageBreakPreview" zoomScale="60" workbookViewId="0">
      <selection activeCell="D3" sqref="D3"/>
    </sheetView>
  </sheetViews>
  <sheetFormatPr defaultColWidth="14.88671875" defaultRowHeight="14.4" x14ac:dyDescent="0.3"/>
  <cols>
    <col min="1" max="1" width="47.44140625" customWidth="1"/>
    <col min="2" max="2" width="11.5546875" customWidth="1"/>
    <col min="3" max="3" width="10.6640625" customWidth="1"/>
    <col min="4" max="4" width="19.88671875" customWidth="1"/>
    <col min="5" max="5" width="12.109375" customWidth="1"/>
    <col min="6" max="6" width="19.44140625" customWidth="1"/>
  </cols>
  <sheetData>
    <row r="1" spans="1:7" x14ac:dyDescent="0.3">
      <c r="A1" s="1"/>
      <c r="B1" s="1"/>
      <c r="C1" s="2"/>
      <c r="D1" s="2" t="s">
        <v>72</v>
      </c>
      <c r="E1" s="2"/>
      <c r="F1" s="2"/>
    </row>
    <row r="2" spans="1:7" x14ac:dyDescent="0.3">
      <c r="A2" s="1"/>
      <c r="B2" s="1"/>
      <c r="C2" s="2"/>
      <c r="D2" s="2" t="s">
        <v>91</v>
      </c>
      <c r="E2" s="2"/>
      <c r="F2" s="2"/>
    </row>
    <row r="3" spans="1:7" x14ac:dyDescent="0.3">
      <c r="A3" s="1"/>
      <c r="B3" s="1"/>
      <c r="C3" s="1"/>
      <c r="D3" s="1" t="s">
        <v>90</v>
      </c>
      <c r="E3" s="1"/>
      <c r="F3" s="1"/>
    </row>
    <row r="4" spans="1:7" x14ac:dyDescent="0.3">
      <c r="A4" s="186" t="s">
        <v>452</v>
      </c>
      <c r="B4" s="186"/>
      <c r="C4" s="186"/>
      <c r="D4" s="186"/>
      <c r="E4" s="186"/>
      <c r="F4" s="186"/>
    </row>
    <row r="5" spans="1:7" ht="14.25" customHeight="1" x14ac:dyDescent="0.3">
      <c r="A5" s="191" t="s">
        <v>59</v>
      </c>
      <c r="B5" s="191"/>
      <c r="C5" s="191"/>
      <c r="D5" s="191"/>
      <c r="E5" s="191"/>
      <c r="F5" s="191"/>
    </row>
    <row r="6" spans="1:7" x14ac:dyDescent="0.3">
      <c r="A6" s="1"/>
      <c r="B6" s="1"/>
      <c r="C6" s="1"/>
      <c r="D6" s="1"/>
      <c r="E6" s="1"/>
      <c r="F6" s="3" t="s">
        <v>434</v>
      </c>
    </row>
    <row r="7" spans="1:7" ht="15" customHeight="1" x14ac:dyDescent="0.3">
      <c r="A7" s="187" t="s">
        <v>94</v>
      </c>
      <c r="B7" s="187" t="s">
        <v>453</v>
      </c>
      <c r="C7" s="187" t="s">
        <v>454</v>
      </c>
      <c r="D7" s="187" t="s">
        <v>455</v>
      </c>
      <c r="E7" s="187" t="s">
        <v>456</v>
      </c>
      <c r="F7" s="187" t="s">
        <v>60</v>
      </c>
    </row>
    <row r="8" spans="1:7" ht="30" customHeight="1" x14ac:dyDescent="0.3">
      <c r="A8" s="188"/>
      <c r="B8" s="188"/>
      <c r="C8" s="188"/>
      <c r="D8" s="188"/>
      <c r="E8" s="188"/>
      <c r="F8" s="188"/>
    </row>
    <row r="9" spans="1:7" ht="12.75" customHeight="1" x14ac:dyDescent="0.3">
      <c r="A9" s="88"/>
      <c r="B9" s="88"/>
      <c r="C9" s="88"/>
      <c r="D9" s="88"/>
      <c r="E9" s="88"/>
      <c r="F9" s="88"/>
      <c r="G9" s="74"/>
    </row>
    <row r="10" spans="1:7" x14ac:dyDescent="0.3">
      <c r="A10" s="73" t="s">
        <v>233</v>
      </c>
      <c r="B10" s="89" t="s">
        <v>457</v>
      </c>
      <c r="C10" s="89" t="s">
        <v>457</v>
      </c>
      <c r="D10" s="89"/>
      <c r="E10" s="89"/>
      <c r="F10" s="105">
        <f>SUM(F12+F72+F84+F118+F134+F175+F194+F204+F216+F68+F212)</f>
        <v>363837.72000000003</v>
      </c>
      <c r="G10" s="74"/>
    </row>
    <row r="11" spans="1:7" x14ac:dyDescent="0.3">
      <c r="A11" s="73"/>
      <c r="B11" s="90"/>
      <c r="C11" s="89"/>
      <c r="D11" s="89"/>
      <c r="E11" s="89"/>
      <c r="F11" s="105"/>
      <c r="G11" s="74"/>
    </row>
    <row r="12" spans="1:7" x14ac:dyDescent="0.3">
      <c r="A12" s="22" t="s">
        <v>99</v>
      </c>
      <c r="B12" s="89" t="s">
        <v>241</v>
      </c>
      <c r="C12" s="89" t="s">
        <v>457</v>
      </c>
      <c r="D12" s="89"/>
      <c r="E12" s="89"/>
      <c r="F12" s="105">
        <f>SUM(F13+F16+F23+F32+F48+F51+F30)</f>
        <v>32449.89</v>
      </c>
      <c r="G12" s="74"/>
    </row>
    <row r="13" spans="1:7" ht="42" x14ac:dyDescent="0.3">
      <c r="A13" s="28" t="s">
        <v>458</v>
      </c>
      <c r="B13" s="15" t="s">
        <v>241</v>
      </c>
      <c r="C13" s="15" t="s">
        <v>242</v>
      </c>
      <c r="D13" s="15"/>
      <c r="E13" s="15"/>
      <c r="F13" s="102">
        <f>SUM(F14)</f>
        <v>1197.81</v>
      </c>
      <c r="G13" s="74"/>
    </row>
    <row r="14" spans="1:7" ht="55.8" x14ac:dyDescent="0.3">
      <c r="A14" s="29" t="s">
        <v>428</v>
      </c>
      <c r="B14" s="15" t="s">
        <v>241</v>
      </c>
      <c r="C14" s="15" t="s">
        <v>242</v>
      </c>
      <c r="D14" s="15" t="s">
        <v>105</v>
      </c>
      <c r="E14" s="15"/>
      <c r="F14" s="102">
        <f>SUM(F15)</f>
        <v>1197.81</v>
      </c>
      <c r="G14" s="74"/>
    </row>
    <row r="15" spans="1:7" ht="87" customHeight="1" x14ac:dyDescent="0.3">
      <c r="A15" s="29" t="s">
        <v>459</v>
      </c>
      <c r="B15" s="15" t="s">
        <v>241</v>
      </c>
      <c r="C15" s="15" t="s">
        <v>242</v>
      </c>
      <c r="D15" s="15" t="s">
        <v>105</v>
      </c>
      <c r="E15" s="15" t="s">
        <v>106</v>
      </c>
      <c r="F15" s="102">
        <f>SUM('[1]Общегос вопр'!C99)</f>
        <v>1197.81</v>
      </c>
      <c r="G15" s="74"/>
    </row>
    <row r="16" spans="1:7" ht="55.8" x14ac:dyDescent="0.3">
      <c r="A16" s="28" t="s">
        <v>460</v>
      </c>
      <c r="B16" s="15" t="s">
        <v>241</v>
      </c>
      <c r="C16" s="15" t="s">
        <v>279</v>
      </c>
      <c r="D16" s="15"/>
      <c r="E16" s="15"/>
      <c r="F16" s="102">
        <f>SUM(F17+F21)</f>
        <v>1178.5900000000001</v>
      </c>
      <c r="G16" s="74"/>
    </row>
    <row r="17" spans="1:7" ht="60.75" customHeight="1" x14ac:dyDescent="0.3">
      <c r="A17" s="29" t="s">
        <v>415</v>
      </c>
      <c r="B17" s="15" t="s">
        <v>241</v>
      </c>
      <c r="C17" s="15" t="s">
        <v>279</v>
      </c>
      <c r="D17" s="15" t="s">
        <v>121</v>
      </c>
      <c r="E17" s="15"/>
      <c r="F17" s="102">
        <f>SUM(F18:F20)</f>
        <v>432.94000000000005</v>
      </c>
      <c r="G17" s="74"/>
    </row>
    <row r="18" spans="1:7" ht="84.75" customHeight="1" x14ac:dyDescent="0.3">
      <c r="A18" s="29" t="s">
        <v>459</v>
      </c>
      <c r="B18" s="15" t="s">
        <v>241</v>
      </c>
      <c r="C18" s="15" t="s">
        <v>279</v>
      </c>
      <c r="D18" s="15" t="s">
        <v>121</v>
      </c>
      <c r="E18" s="15" t="s">
        <v>106</v>
      </c>
      <c r="F18" s="102">
        <f>SUM('[1]Прилож 3'!F20+'[1]Прилож 3'!F21)</f>
        <v>243.44000000000003</v>
      </c>
      <c r="G18" s="74"/>
    </row>
    <row r="19" spans="1:7" ht="28.2" x14ac:dyDescent="0.3">
      <c r="A19" s="29" t="s">
        <v>461</v>
      </c>
      <c r="B19" s="15" t="s">
        <v>241</v>
      </c>
      <c r="C19" s="15" t="s">
        <v>279</v>
      </c>
      <c r="D19" s="15" t="s">
        <v>121</v>
      </c>
      <c r="E19" s="15" t="s">
        <v>110</v>
      </c>
      <c r="F19" s="102">
        <f>SUM('[1]Общегос вопр'!E13+'[1]Общегос вопр'!E27+'[1]Общегос вопр'!E33+'[1]Общегос вопр'!E78+'[1]Общегос вопр'!E80+'[1]Общегос вопр'!E86)</f>
        <v>173.5</v>
      </c>
      <c r="G19" s="74"/>
    </row>
    <row r="20" spans="1:7" x14ac:dyDescent="0.3">
      <c r="A20" s="29" t="s">
        <v>462</v>
      </c>
      <c r="B20" s="15" t="s">
        <v>241</v>
      </c>
      <c r="C20" s="15" t="s">
        <v>279</v>
      </c>
      <c r="D20" s="15" t="s">
        <v>52</v>
      </c>
      <c r="E20" s="15" t="s">
        <v>113</v>
      </c>
      <c r="F20" s="102">
        <f>SUM('[1]Общегос вопр'!E73+'[1]Общегос вопр'!E74+'[1]Общегос вопр'!E77)</f>
        <v>16</v>
      </c>
      <c r="G20" s="74"/>
    </row>
    <row r="21" spans="1:7" ht="75.75" customHeight="1" x14ac:dyDescent="0.3">
      <c r="A21" s="29" t="s">
        <v>426</v>
      </c>
      <c r="B21" s="15" t="s">
        <v>241</v>
      </c>
      <c r="C21" s="15" t="s">
        <v>279</v>
      </c>
      <c r="D21" s="15" t="s">
        <v>122</v>
      </c>
      <c r="E21" s="15"/>
      <c r="F21" s="102">
        <f>SUM(F22)</f>
        <v>745.65</v>
      </c>
      <c r="G21" s="74"/>
    </row>
    <row r="22" spans="1:7" ht="75" customHeight="1" x14ac:dyDescent="0.3">
      <c r="A22" s="29" t="s">
        <v>459</v>
      </c>
      <c r="B22" s="15" t="s">
        <v>241</v>
      </c>
      <c r="C22" s="15" t="s">
        <v>279</v>
      </c>
      <c r="D22" s="15" t="s">
        <v>122</v>
      </c>
      <c r="E22" s="15" t="s">
        <v>106</v>
      </c>
      <c r="F22" s="102">
        <f>SUM('[1]Общегос вопр'!D99)</f>
        <v>745.65</v>
      </c>
      <c r="G22" s="74"/>
    </row>
    <row r="23" spans="1:7" ht="55.8" x14ac:dyDescent="0.3">
      <c r="A23" s="29" t="s">
        <v>463</v>
      </c>
      <c r="B23" s="15" t="s">
        <v>241</v>
      </c>
      <c r="C23" s="15" t="s">
        <v>258</v>
      </c>
      <c r="D23" s="15"/>
      <c r="E23" s="15"/>
      <c r="F23" s="102">
        <f>SUM(F24+F26+F28)</f>
        <v>2149.02</v>
      </c>
      <c r="G23" s="74"/>
    </row>
    <row r="24" spans="1:7" ht="118.5" customHeight="1" x14ac:dyDescent="0.3">
      <c r="A24" s="29" t="s">
        <v>285</v>
      </c>
      <c r="B24" s="15" t="s">
        <v>241</v>
      </c>
      <c r="C24" s="15" t="s">
        <v>258</v>
      </c>
      <c r="D24" s="15" t="s">
        <v>137</v>
      </c>
      <c r="E24" s="15"/>
      <c r="F24" s="102">
        <f>SUM(F25)</f>
        <v>318.95999999999998</v>
      </c>
      <c r="G24" s="74"/>
    </row>
    <row r="25" spans="1:7" ht="45.75" customHeight="1" x14ac:dyDescent="0.3">
      <c r="A25" s="29" t="s">
        <v>459</v>
      </c>
      <c r="B25" s="15" t="s">
        <v>241</v>
      </c>
      <c r="C25" s="15" t="s">
        <v>258</v>
      </c>
      <c r="D25" s="15" t="s">
        <v>137</v>
      </c>
      <c r="E25" s="15" t="s">
        <v>106</v>
      </c>
      <c r="F25" s="102">
        <f>SUM('[1]Общегос вопр'!I99)</f>
        <v>318.95999999999998</v>
      </c>
      <c r="G25" s="74"/>
    </row>
    <row r="26" spans="1:7" ht="111" x14ac:dyDescent="0.3">
      <c r="A26" s="29" t="s">
        <v>369</v>
      </c>
      <c r="B26" s="15" t="s">
        <v>241</v>
      </c>
      <c r="C26" s="15" t="s">
        <v>258</v>
      </c>
      <c r="D26" s="15" t="s">
        <v>124</v>
      </c>
      <c r="E26" s="15"/>
      <c r="F26" s="102">
        <f>SUM(F27)</f>
        <v>930.42000000000007</v>
      </c>
      <c r="G26" s="74"/>
    </row>
    <row r="27" spans="1:7" ht="78.75" customHeight="1" x14ac:dyDescent="0.3">
      <c r="A27" s="29" t="s">
        <v>459</v>
      </c>
      <c r="B27" s="15" t="s">
        <v>241</v>
      </c>
      <c r="C27" s="15" t="s">
        <v>258</v>
      </c>
      <c r="D27" s="15" t="s">
        <v>124</v>
      </c>
      <c r="E27" s="15" t="s">
        <v>106</v>
      </c>
      <c r="F27" s="102">
        <f>SUM('[1]Общегос вопр'!G99)</f>
        <v>930.42000000000007</v>
      </c>
      <c r="G27" s="74"/>
    </row>
    <row r="28" spans="1:7" ht="120" customHeight="1" x14ac:dyDescent="0.3">
      <c r="A28" s="29" t="s">
        <v>464</v>
      </c>
      <c r="B28" s="15" t="s">
        <v>241</v>
      </c>
      <c r="C28" s="15" t="s">
        <v>258</v>
      </c>
      <c r="D28" s="15" t="s">
        <v>108</v>
      </c>
      <c r="E28" s="15"/>
      <c r="F28" s="102">
        <f>SUM(F29)</f>
        <v>899.64</v>
      </c>
      <c r="G28" s="74"/>
    </row>
    <row r="29" spans="1:7" ht="45.75" customHeight="1" x14ac:dyDescent="0.3">
      <c r="A29" s="29" t="s">
        <v>459</v>
      </c>
      <c r="B29" s="15" t="s">
        <v>241</v>
      </c>
      <c r="C29" s="15" t="s">
        <v>258</v>
      </c>
      <c r="D29" s="15" t="s">
        <v>108</v>
      </c>
      <c r="E29" s="15" t="s">
        <v>106</v>
      </c>
      <c r="F29" s="102">
        <f>SUM('[1]Общегос вопр'!J99)</f>
        <v>899.64</v>
      </c>
      <c r="G29" s="74"/>
    </row>
    <row r="30" spans="1:7" ht="124.5" customHeight="1" x14ac:dyDescent="0.3">
      <c r="A30" s="28" t="s">
        <v>71</v>
      </c>
      <c r="B30" s="15" t="s">
        <v>241</v>
      </c>
      <c r="C30" s="15" t="s">
        <v>278</v>
      </c>
      <c r="D30" s="15" t="s">
        <v>53</v>
      </c>
      <c r="E30" s="15"/>
      <c r="F30" s="102">
        <f>SUM(F31)</f>
        <v>3.8</v>
      </c>
      <c r="G30" s="74"/>
    </row>
    <row r="31" spans="1:7" ht="45.75" customHeight="1" x14ac:dyDescent="0.3">
      <c r="A31" s="29" t="s">
        <v>461</v>
      </c>
      <c r="B31" s="15" t="s">
        <v>241</v>
      </c>
      <c r="C31" s="15" t="s">
        <v>278</v>
      </c>
      <c r="D31" s="15" t="s">
        <v>53</v>
      </c>
      <c r="E31" s="15" t="s">
        <v>110</v>
      </c>
      <c r="F31" s="102">
        <f>SUM('[1]Общегос вопр'!Y99)</f>
        <v>3.8</v>
      </c>
      <c r="G31" s="74"/>
    </row>
    <row r="32" spans="1:7" ht="42" x14ac:dyDescent="0.3">
      <c r="A32" s="28" t="s">
        <v>0</v>
      </c>
      <c r="B32" s="15" t="s">
        <v>241</v>
      </c>
      <c r="C32" s="15" t="s">
        <v>368</v>
      </c>
      <c r="D32" s="15"/>
      <c r="E32" s="15"/>
      <c r="F32" s="102">
        <f>SUM(F33+F39+F43+F46+F37)</f>
        <v>5181.53</v>
      </c>
      <c r="G32" s="74"/>
    </row>
    <row r="33" spans="1:7" ht="95.25" customHeight="1" x14ac:dyDescent="0.3">
      <c r="A33" s="29" t="s">
        <v>367</v>
      </c>
      <c r="B33" s="15" t="s">
        <v>241</v>
      </c>
      <c r="C33" s="15" t="s">
        <v>368</v>
      </c>
      <c r="D33" s="15" t="s">
        <v>126</v>
      </c>
      <c r="E33" s="15"/>
      <c r="F33" s="102">
        <f>SUM(F34:F36)</f>
        <v>3539.25</v>
      </c>
      <c r="G33" s="74"/>
    </row>
    <row r="34" spans="1:7" ht="69.599999999999994" x14ac:dyDescent="0.3">
      <c r="A34" s="29" t="s">
        <v>459</v>
      </c>
      <c r="B34" s="15" t="s">
        <v>241</v>
      </c>
      <c r="C34" s="15" t="s">
        <v>368</v>
      </c>
      <c r="D34" s="15" t="s">
        <v>126</v>
      </c>
      <c r="E34" s="15" t="s">
        <v>106</v>
      </c>
      <c r="F34" s="102">
        <f>SUM('[1]Общегос вопр'!L6+'[1]Общегос вопр'!L8+'[1]Общегос вопр'!L11+'[1]Общегос вопр'!L17)</f>
        <v>2830.75</v>
      </c>
      <c r="G34" s="74"/>
    </row>
    <row r="35" spans="1:7" ht="28.2" x14ac:dyDescent="0.3">
      <c r="A35" s="29" t="s">
        <v>461</v>
      </c>
      <c r="B35" s="15" t="s">
        <v>241</v>
      </c>
      <c r="C35" s="15" t="s">
        <v>368</v>
      </c>
      <c r="D35" s="15" t="s">
        <v>126</v>
      </c>
      <c r="E35" s="15" t="s">
        <v>110</v>
      </c>
      <c r="F35" s="102">
        <f>SUM('[1]Общегос вопр'!L13+'[1]Общегос вопр'!L26+'[1]Общегос вопр'!L27+'[1]Общегос вопр'!L33+'[1]Общегос вопр'!L78+'[1]Общегос вопр'!L79)</f>
        <v>697.5</v>
      </c>
      <c r="G35" s="74"/>
    </row>
    <row r="36" spans="1:7" x14ac:dyDescent="0.3">
      <c r="A36" s="29" t="s">
        <v>462</v>
      </c>
      <c r="B36" s="15" t="s">
        <v>241</v>
      </c>
      <c r="C36" s="15" t="s">
        <v>368</v>
      </c>
      <c r="D36" s="15" t="s">
        <v>126</v>
      </c>
      <c r="E36" s="15" t="s">
        <v>113</v>
      </c>
      <c r="F36" s="102">
        <f>SUM('[1]Общегос вопр'!L73+'[1]Общегос вопр'!L74+'[1]Общегос вопр'!L77)</f>
        <v>11</v>
      </c>
      <c r="G36" s="74"/>
    </row>
    <row r="37" spans="1:7" ht="93.75" customHeight="1" x14ac:dyDescent="0.3">
      <c r="A37" s="28" t="s">
        <v>378</v>
      </c>
      <c r="B37" s="15" t="s">
        <v>241</v>
      </c>
      <c r="C37" s="15" t="s">
        <v>368</v>
      </c>
      <c r="D37" s="15" t="s">
        <v>127</v>
      </c>
      <c r="E37" s="15"/>
      <c r="F37" s="102">
        <f>SUM(F38)</f>
        <v>111.24</v>
      </c>
      <c r="G37" s="74"/>
    </row>
    <row r="38" spans="1:7" ht="28.2" x14ac:dyDescent="0.3">
      <c r="A38" s="29" t="s">
        <v>461</v>
      </c>
      <c r="B38" s="15" t="s">
        <v>241</v>
      </c>
      <c r="C38" s="15" t="s">
        <v>368</v>
      </c>
      <c r="D38" s="15" t="s">
        <v>54</v>
      </c>
      <c r="E38" s="15" t="s">
        <v>110</v>
      </c>
      <c r="F38" s="102">
        <f>SUM('[1]Общегос вопр'!AE99)</f>
        <v>111.24</v>
      </c>
      <c r="G38" s="74"/>
    </row>
    <row r="39" spans="1:7" ht="55.8" x14ac:dyDescent="0.3">
      <c r="A39" s="29" t="s">
        <v>419</v>
      </c>
      <c r="B39" s="15" t="s">
        <v>241</v>
      </c>
      <c r="C39" s="15" t="s">
        <v>368</v>
      </c>
      <c r="D39" s="15" t="s">
        <v>131</v>
      </c>
      <c r="E39" s="15"/>
      <c r="F39" s="102">
        <f>SUM(F40:F42)</f>
        <v>233.84</v>
      </c>
      <c r="G39" s="74"/>
    </row>
    <row r="40" spans="1:7" ht="69.599999999999994" x14ac:dyDescent="0.3">
      <c r="A40" s="29" t="s">
        <v>459</v>
      </c>
      <c r="B40" s="15" t="s">
        <v>241</v>
      </c>
      <c r="C40" s="15" t="s">
        <v>368</v>
      </c>
      <c r="D40" s="15" t="s">
        <v>131</v>
      </c>
      <c r="E40" s="15" t="s">
        <v>106</v>
      </c>
      <c r="F40" s="102">
        <f>SUM('[1]Общегос вопр'!O6+'[1]Общегос вопр'!O8+'[1]Общегос вопр'!O11+'[1]Общегос вопр'!O17)</f>
        <v>162.24</v>
      </c>
      <c r="G40" s="74"/>
    </row>
    <row r="41" spans="1:7" ht="28.2" x14ac:dyDescent="0.3">
      <c r="A41" s="29" t="s">
        <v>461</v>
      </c>
      <c r="B41" s="15" t="s">
        <v>241</v>
      </c>
      <c r="C41" s="15" t="s">
        <v>368</v>
      </c>
      <c r="D41" s="15" t="s">
        <v>131</v>
      </c>
      <c r="E41" s="15" t="s">
        <v>110</v>
      </c>
      <c r="F41" s="102">
        <f>SUM('[1]Общегос вопр'!O13+'[1]Общегос вопр'!O26+'[1]Общегос вопр'!O27+'[1]Общегос вопр'!O33+'[1]Общегос вопр'!O78+'[1]Общегос вопр'!O79)</f>
        <v>70.099999999999994</v>
      </c>
      <c r="G41" s="74"/>
    </row>
    <row r="42" spans="1:7" x14ac:dyDescent="0.3">
      <c r="A42" s="29" t="s">
        <v>462</v>
      </c>
      <c r="B42" s="15" t="s">
        <v>241</v>
      </c>
      <c r="C42" s="15" t="s">
        <v>368</v>
      </c>
      <c r="D42" s="15" t="s">
        <v>131</v>
      </c>
      <c r="E42" s="15" t="s">
        <v>113</v>
      </c>
      <c r="F42" s="102">
        <f>SUM('[1]Общегос вопр'!O73+'[1]Общегос вопр'!O74+'[1]Общегос вопр'!O77)</f>
        <v>1.5</v>
      </c>
      <c r="G42" s="74"/>
    </row>
    <row r="43" spans="1:7" ht="83.4" x14ac:dyDescent="0.3">
      <c r="A43" s="29" t="s">
        <v>420</v>
      </c>
      <c r="B43" s="15" t="s">
        <v>241</v>
      </c>
      <c r="C43" s="15" t="s">
        <v>368</v>
      </c>
      <c r="D43" s="15" t="s">
        <v>132</v>
      </c>
      <c r="E43" s="15"/>
      <c r="F43" s="102">
        <f>SUM(F44:F45)</f>
        <v>583.5</v>
      </c>
      <c r="G43" s="74"/>
    </row>
    <row r="44" spans="1:7" ht="69.599999999999994" x14ac:dyDescent="0.3">
      <c r="A44" s="29" t="s">
        <v>459</v>
      </c>
      <c r="B44" s="15" t="s">
        <v>241</v>
      </c>
      <c r="C44" s="15" t="s">
        <v>368</v>
      </c>
      <c r="D44" s="15" t="s">
        <v>132</v>
      </c>
      <c r="E44" s="15" t="s">
        <v>106</v>
      </c>
      <c r="F44" s="102">
        <f>SUM('[1]Прилож 3'!F53+'[1]Прилож 3'!F54)</f>
        <v>397</v>
      </c>
      <c r="G44" s="74"/>
    </row>
    <row r="45" spans="1:7" ht="28.2" x14ac:dyDescent="0.3">
      <c r="A45" s="29" t="s">
        <v>461</v>
      </c>
      <c r="B45" s="15" t="s">
        <v>241</v>
      </c>
      <c r="C45" s="15" t="s">
        <v>368</v>
      </c>
      <c r="D45" s="15" t="s">
        <v>132</v>
      </c>
      <c r="E45" s="15" t="s">
        <v>110</v>
      </c>
      <c r="F45" s="102">
        <f>SUM('[1]Прилож 3'!F55)</f>
        <v>186.5</v>
      </c>
      <c r="G45" s="74"/>
    </row>
    <row r="46" spans="1:7" ht="55.8" x14ac:dyDescent="0.3">
      <c r="A46" s="29" t="s">
        <v>427</v>
      </c>
      <c r="B46" s="15" t="s">
        <v>241</v>
      </c>
      <c r="C46" s="15" t="s">
        <v>368</v>
      </c>
      <c r="D46" s="15" t="s">
        <v>133</v>
      </c>
      <c r="E46" s="15"/>
      <c r="F46" s="102">
        <f>SUM(F47)</f>
        <v>713.7</v>
      </c>
      <c r="G46" s="74"/>
    </row>
    <row r="47" spans="1:7" ht="82.5" customHeight="1" x14ac:dyDescent="0.3">
      <c r="A47" s="29" t="s">
        <v>459</v>
      </c>
      <c r="B47" s="15" t="s">
        <v>241</v>
      </c>
      <c r="C47" s="15" t="s">
        <v>368</v>
      </c>
      <c r="D47" s="15" t="s">
        <v>133</v>
      </c>
      <c r="E47" s="15" t="s">
        <v>106</v>
      </c>
      <c r="F47" s="102">
        <f>SUM('[1]Общегос вопр'!Q5)</f>
        <v>713.7</v>
      </c>
      <c r="G47" s="74"/>
    </row>
    <row r="48" spans="1:7" ht="18.75" customHeight="1" x14ac:dyDescent="0.3">
      <c r="A48" s="29" t="s">
        <v>1</v>
      </c>
      <c r="B48" s="15" t="s">
        <v>241</v>
      </c>
      <c r="C48" s="15" t="s">
        <v>322</v>
      </c>
      <c r="D48" s="15"/>
      <c r="E48" s="15"/>
      <c r="F48" s="102">
        <f>SUM(F49)</f>
        <v>500</v>
      </c>
      <c r="G48" s="74"/>
    </row>
    <row r="49" spans="1:7" ht="96.75" customHeight="1" x14ac:dyDescent="0.3">
      <c r="A49" s="29" t="s">
        <v>375</v>
      </c>
      <c r="B49" s="15" t="s">
        <v>241</v>
      </c>
      <c r="C49" s="15" t="s">
        <v>322</v>
      </c>
      <c r="D49" s="15" t="s">
        <v>112</v>
      </c>
      <c r="E49" s="15"/>
      <c r="F49" s="102">
        <f>SUM(F50)</f>
        <v>500</v>
      </c>
      <c r="G49" s="74"/>
    </row>
    <row r="50" spans="1:7" ht="16.5" customHeight="1" x14ac:dyDescent="0.3">
      <c r="A50" s="29" t="s">
        <v>2</v>
      </c>
      <c r="B50" s="15" t="s">
        <v>241</v>
      </c>
      <c r="C50" s="15" t="s">
        <v>322</v>
      </c>
      <c r="D50" s="15" t="s">
        <v>112</v>
      </c>
      <c r="E50" s="15" t="s">
        <v>113</v>
      </c>
      <c r="F50" s="102">
        <f>SUM('[1]Общегос вопр'!N99)</f>
        <v>500</v>
      </c>
      <c r="G50" s="74"/>
    </row>
    <row r="51" spans="1:7" x14ac:dyDescent="0.3">
      <c r="A51" s="28" t="s">
        <v>3</v>
      </c>
      <c r="B51" s="15" t="s">
        <v>241</v>
      </c>
      <c r="C51" s="15" t="s">
        <v>374</v>
      </c>
      <c r="D51" s="15"/>
      <c r="E51" s="15"/>
      <c r="F51" s="102">
        <f>SUM(F54+F56+F60+F64+F52++F62)</f>
        <v>22239.14</v>
      </c>
      <c r="G51" s="74"/>
    </row>
    <row r="52" spans="1:7" ht="121.5" customHeight="1" x14ac:dyDescent="0.3">
      <c r="A52" s="29" t="s">
        <v>373</v>
      </c>
      <c r="B52" s="15" t="s">
        <v>241</v>
      </c>
      <c r="C52" s="15" t="s">
        <v>374</v>
      </c>
      <c r="D52" s="15" t="s">
        <v>116</v>
      </c>
      <c r="E52" s="15"/>
      <c r="F52" s="102">
        <f>SUM(F53)</f>
        <v>251.29999999999998</v>
      </c>
      <c r="G52" s="74"/>
    </row>
    <row r="53" spans="1:7" ht="75.75" customHeight="1" x14ac:dyDescent="0.3">
      <c r="A53" s="29" t="s">
        <v>459</v>
      </c>
      <c r="B53" s="15" t="s">
        <v>241</v>
      </c>
      <c r="C53" s="15" t="s">
        <v>374</v>
      </c>
      <c r="D53" s="15" t="s">
        <v>116</v>
      </c>
      <c r="E53" s="15" t="s">
        <v>106</v>
      </c>
      <c r="F53" s="102">
        <f>SUM('[1]Общегос вопр'!Z6+'[1]Общегос вопр'!Z11)</f>
        <v>251.29999999999998</v>
      </c>
      <c r="G53" s="74"/>
    </row>
    <row r="54" spans="1:7" ht="55.8" x14ac:dyDescent="0.3">
      <c r="A54" s="29" t="s">
        <v>394</v>
      </c>
      <c r="B54" s="15" t="s">
        <v>241</v>
      </c>
      <c r="C54" s="15" t="s">
        <v>374</v>
      </c>
      <c r="D54" s="15" t="s">
        <v>117</v>
      </c>
      <c r="E54" s="15"/>
      <c r="F54" s="102">
        <f>SUM(F55)</f>
        <v>100</v>
      </c>
      <c r="G54" s="74"/>
    </row>
    <row r="55" spans="1:7" ht="28.2" x14ac:dyDescent="0.3">
      <c r="A55" s="29" t="s">
        <v>461</v>
      </c>
      <c r="B55" s="15" t="s">
        <v>241</v>
      </c>
      <c r="C55" s="15" t="s">
        <v>374</v>
      </c>
      <c r="D55" s="15" t="s">
        <v>117</v>
      </c>
      <c r="E55" s="15" t="s">
        <v>110</v>
      </c>
      <c r="F55" s="102">
        <f>SUM('[1]Общегос вопр'!AI99+'[1]Общегос вопр'!AJ99)</f>
        <v>100</v>
      </c>
      <c r="G55" s="74"/>
    </row>
    <row r="56" spans="1:7" ht="69.599999999999994" x14ac:dyDescent="0.3">
      <c r="A56" s="29" t="s">
        <v>410</v>
      </c>
      <c r="B56" s="15" t="s">
        <v>241</v>
      </c>
      <c r="C56" s="15" t="s">
        <v>374</v>
      </c>
      <c r="D56" s="15" t="s">
        <v>115</v>
      </c>
      <c r="E56" s="15"/>
      <c r="F56" s="102">
        <f>SUM(F57:F59)</f>
        <v>14344.35</v>
      </c>
      <c r="G56" s="74"/>
    </row>
    <row r="57" spans="1:7" ht="69.599999999999994" x14ac:dyDescent="0.3">
      <c r="A57" s="29" t="s">
        <v>459</v>
      </c>
      <c r="B57" s="15" t="s">
        <v>241</v>
      </c>
      <c r="C57" s="15" t="s">
        <v>374</v>
      </c>
      <c r="D57" s="15" t="s">
        <v>115</v>
      </c>
      <c r="E57" s="15" t="s">
        <v>106</v>
      </c>
      <c r="F57" s="102">
        <f>SUM('[1]Прилож 3'!F69+'[1]Прилож 3'!F70)</f>
        <v>7847.3600000000006</v>
      </c>
      <c r="G57" s="74"/>
    </row>
    <row r="58" spans="1:7" ht="28.2" x14ac:dyDescent="0.3">
      <c r="A58" s="29" t="s">
        <v>461</v>
      </c>
      <c r="B58" s="15" t="s">
        <v>241</v>
      </c>
      <c r="C58" s="15" t="s">
        <v>374</v>
      </c>
      <c r="D58" s="15" t="s">
        <v>115</v>
      </c>
      <c r="E58" s="15" t="s">
        <v>110</v>
      </c>
      <c r="F58" s="102">
        <f>SUM('[1]Прилож 3'!F71)</f>
        <v>6413.99</v>
      </c>
      <c r="G58" s="74"/>
    </row>
    <row r="59" spans="1:7" x14ac:dyDescent="0.3">
      <c r="A59" s="29" t="s">
        <v>2</v>
      </c>
      <c r="B59" s="15" t="s">
        <v>241</v>
      </c>
      <c r="C59" s="15" t="s">
        <v>374</v>
      </c>
      <c r="D59" s="15" t="s">
        <v>115</v>
      </c>
      <c r="E59" s="15" t="s">
        <v>113</v>
      </c>
      <c r="F59" s="102">
        <f>SUM('[1]Прилож 3'!F72+'[1]Прилож 3'!F73+'[1]Прилож 3'!F74)</f>
        <v>83</v>
      </c>
      <c r="G59" s="74"/>
    </row>
    <row r="60" spans="1:7" ht="64.5" customHeight="1" x14ac:dyDescent="0.3">
      <c r="A60" s="29" t="s">
        <v>391</v>
      </c>
      <c r="B60" s="15" t="s">
        <v>241</v>
      </c>
      <c r="C60" s="15" t="s">
        <v>374</v>
      </c>
      <c r="D60" s="15" t="s">
        <v>128</v>
      </c>
      <c r="E60" s="15"/>
      <c r="F60" s="102">
        <f>SUM(F61:F61)</f>
        <v>2047.3</v>
      </c>
      <c r="G60" s="74"/>
    </row>
    <row r="61" spans="1:7" ht="42" x14ac:dyDescent="0.3">
      <c r="A61" s="29" t="s">
        <v>4</v>
      </c>
      <c r="B61" s="15" t="s">
        <v>241</v>
      </c>
      <c r="C61" s="15" t="s">
        <v>374</v>
      </c>
      <c r="D61" s="15" t="s">
        <v>128</v>
      </c>
      <c r="E61" s="15" t="s">
        <v>129</v>
      </c>
      <c r="F61" s="102">
        <f>SUM('[1]Прилож 3'!F76+'[1]Прилож 3'!F77)</f>
        <v>2047.3</v>
      </c>
      <c r="G61" s="74"/>
    </row>
    <row r="62" spans="1:7" ht="89.25" customHeight="1" x14ac:dyDescent="0.3">
      <c r="A62" s="29" t="s">
        <v>397</v>
      </c>
      <c r="B62" s="15" t="s">
        <v>241</v>
      </c>
      <c r="C62" s="15" t="s">
        <v>374</v>
      </c>
      <c r="D62" s="15" t="s">
        <v>118</v>
      </c>
      <c r="E62" s="15"/>
      <c r="F62" s="102">
        <f>SUM(F63)</f>
        <v>10</v>
      </c>
      <c r="G62" s="74"/>
    </row>
    <row r="63" spans="1:7" ht="33" customHeight="1" x14ac:dyDescent="0.3">
      <c r="A63" s="29" t="s">
        <v>461</v>
      </c>
      <c r="B63" s="15" t="s">
        <v>241</v>
      </c>
      <c r="C63" s="15" t="s">
        <v>374</v>
      </c>
      <c r="D63" s="15" t="s">
        <v>118</v>
      </c>
      <c r="E63" s="15" t="s">
        <v>110</v>
      </c>
      <c r="F63" s="102">
        <f>SUM('[1]Общегос вопр'!AC99)</f>
        <v>10</v>
      </c>
      <c r="G63" s="74"/>
    </row>
    <row r="64" spans="1:7" ht="62.25" customHeight="1" x14ac:dyDescent="0.3">
      <c r="A64" s="29" t="s">
        <v>423</v>
      </c>
      <c r="B64" s="15" t="s">
        <v>241</v>
      </c>
      <c r="C64" s="15" t="s">
        <v>374</v>
      </c>
      <c r="D64" s="15" t="s">
        <v>135</v>
      </c>
      <c r="E64" s="15"/>
      <c r="F64" s="102">
        <f>SUM(F65:F67)</f>
        <v>5486.19</v>
      </c>
      <c r="G64" s="74"/>
    </row>
    <row r="65" spans="1:7" ht="75.75" customHeight="1" x14ac:dyDescent="0.3">
      <c r="A65" s="29" t="s">
        <v>459</v>
      </c>
      <c r="B65" s="15" t="s">
        <v>241</v>
      </c>
      <c r="C65" s="15" t="s">
        <v>374</v>
      </c>
      <c r="D65" s="15" t="s">
        <v>135</v>
      </c>
      <c r="E65" s="15" t="s">
        <v>106</v>
      </c>
      <c r="F65" s="102">
        <f>SUM('[1]Прилож 3'!F81+'[1]Прилож 3'!F82)</f>
        <v>4332.3</v>
      </c>
      <c r="G65" s="74"/>
    </row>
    <row r="66" spans="1:7" ht="28.2" x14ac:dyDescent="0.3">
      <c r="A66" s="29" t="s">
        <v>461</v>
      </c>
      <c r="B66" s="15" t="s">
        <v>241</v>
      </c>
      <c r="C66" s="15" t="s">
        <v>374</v>
      </c>
      <c r="D66" s="15" t="s">
        <v>135</v>
      </c>
      <c r="E66" s="15" t="s">
        <v>110</v>
      </c>
      <c r="F66" s="102">
        <f>SUM('[1]Общегос вопр'!U13+'[1]Общегос вопр'!U20+'[1]Общегос вопр'!U27+'[1]Общегос вопр'!U33+'[1]Общегос вопр'!U72+'[1]Общегос вопр'!U75+'[1]Общегос вопр'!U76+'[1]Общегос вопр'!U78+'[1]Общегос вопр'!U79)</f>
        <v>925.68999999999994</v>
      </c>
      <c r="G66" s="74"/>
    </row>
    <row r="67" spans="1:7" x14ac:dyDescent="0.3">
      <c r="A67" s="29" t="s">
        <v>2</v>
      </c>
      <c r="B67" s="15" t="s">
        <v>241</v>
      </c>
      <c r="C67" s="15" t="s">
        <v>374</v>
      </c>
      <c r="D67" s="15" t="s">
        <v>135</v>
      </c>
      <c r="E67" s="15" t="s">
        <v>113</v>
      </c>
      <c r="F67" s="102">
        <f>SUM('[1]Общегос вопр'!U73+'[1]Общегос вопр'!U74+'[1]Общегос вопр'!U77)</f>
        <v>228.2</v>
      </c>
      <c r="G67" s="74"/>
    </row>
    <row r="68" spans="1:7" x14ac:dyDescent="0.3">
      <c r="A68" s="22" t="s">
        <v>138</v>
      </c>
      <c r="B68" s="89" t="s">
        <v>242</v>
      </c>
      <c r="C68" s="89" t="s">
        <v>457</v>
      </c>
      <c r="D68" s="89"/>
      <c r="E68" s="89"/>
      <c r="F68" s="105">
        <f>SUM(F69)</f>
        <v>1024.2</v>
      </c>
      <c r="G68" s="74"/>
    </row>
    <row r="69" spans="1:7" x14ac:dyDescent="0.3">
      <c r="A69" s="29" t="s">
        <v>5</v>
      </c>
      <c r="B69" s="15" t="s">
        <v>242</v>
      </c>
      <c r="C69" s="15" t="s">
        <v>279</v>
      </c>
      <c r="D69" s="15"/>
      <c r="E69" s="15"/>
      <c r="F69" s="102">
        <f>SUM(F70)</f>
        <v>1024.2</v>
      </c>
      <c r="G69" s="74"/>
    </row>
    <row r="70" spans="1:7" ht="104.25" customHeight="1" x14ac:dyDescent="0.3">
      <c r="A70" s="29" t="s">
        <v>370</v>
      </c>
      <c r="B70" s="15" t="s">
        <v>242</v>
      </c>
      <c r="C70" s="15" t="s">
        <v>279</v>
      </c>
      <c r="D70" s="15" t="s">
        <v>141</v>
      </c>
      <c r="E70" s="15"/>
      <c r="F70" s="102">
        <f>SUM(F71)</f>
        <v>1024.2</v>
      </c>
      <c r="G70" s="74"/>
    </row>
    <row r="71" spans="1:7" ht="13.5" customHeight="1" x14ac:dyDescent="0.3">
      <c r="A71" s="29" t="s">
        <v>6</v>
      </c>
      <c r="B71" s="15" t="s">
        <v>242</v>
      </c>
      <c r="C71" s="15" t="s">
        <v>279</v>
      </c>
      <c r="D71" s="15" t="s">
        <v>141</v>
      </c>
      <c r="E71" s="15" t="s">
        <v>142</v>
      </c>
      <c r="F71" s="102">
        <f>SUM('[1]Нац оборона'!C99)</f>
        <v>1024.2</v>
      </c>
      <c r="G71" s="74"/>
    </row>
    <row r="72" spans="1:7" ht="28.2" x14ac:dyDescent="0.3">
      <c r="A72" s="22" t="s">
        <v>7</v>
      </c>
      <c r="B72" s="89" t="s">
        <v>279</v>
      </c>
      <c r="C72" s="89" t="s">
        <v>457</v>
      </c>
      <c r="D72" s="89"/>
      <c r="E72" s="89"/>
      <c r="F72" s="129">
        <f>SUM(F73)</f>
        <v>1261.76</v>
      </c>
      <c r="G72" s="74"/>
    </row>
    <row r="73" spans="1:7" ht="42" x14ac:dyDescent="0.3">
      <c r="A73" s="28" t="s">
        <v>8</v>
      </c>
      <c r="B73" s="15" t="s">
        <v>279</v>
      </c>
      <c r="C73" s="15" t="s">
        <v>252</v>
      </c>
      <c r="D73" s="15"/>
      <c r="E73" s="15"/>
      <c r="F73" s="102">
        <f>SUM(F76+F74+F78+F80+F82)</f>
        <v>1261.76</v>
      </c>
      <c r="G73" s="74"/>
    </row>
    <row r="74" spans="1:7" ht="111" x14ac:dyDescent="0.3">
      <c r="A74" s="28" t="s">
        <v>348</v>
      </c>
      <c r="B74" s="15" t="s">
        <v>279</v>
      </c>
      <c r="C74" s="15" t="s">
        <v>252</v>
      </c>
      <c r="D74" s="15" t="s">
        <v>146</v>
      </c>
      <c r="E74" s="15"/>
      <c r="F74" s="102">
        <f>SUM(F75)</f>
        <v>100</v>
      </c>
      <c r="G74" s="74"/>
    </row>
    <row r="75" spans="1:7" ht="28.2" x14ac:dyDescent="0.3">
      <c r="A75" s="29" t="s">
        <v>461</v>
      </c>
      <c r="B75" s="15" t="s">
        <v>279</v>
      </c>
      <c r="C75" s="15" t="s">
        <v>252</v>
      </c>
      <c r="D75" s="15" t="s">
        <v>146</v>
      </c>
      <c r="E75" s="15" t="s">
        <v>110</v>
      </c>
      <c r="F75" s="102">
        <f>SUM('[1]нац безопас'!E99)</f>
        <v>100</v>
      </c>
      <c r="G75" s="74"/>
    </row>
    <row r="76" spans="1:7" ht="60" customHeight="1" x14ac:dyDescent="0.3">
      <c r="A76" s="29" t="s">
        <v>412</v>
      </c>
      <c r="B76" s="15" t="s">
        <v>279</v>
      </c>
      <c r="C76" s="15" t="s">
        <v>252</v>
      </c>
      <c r="D76" s="15" t="s">
        <v>145</v>
      </c>
      <c r="E76" s="15"/>
      <c r="F76" s="102">
        <f>SUM(F77)</f>
        <v>941.76</v>
      </c>
      <c r="G76" s="74"/>
    </row>
    <row r="77" spans="1:7" ht="83.25" customHeight="1" x14ac:dyDescent="0.3">
      <c r="A77" s="29" t="s">
        <v>459</v>
      </c>
      <c r="B77" s="15" t="s">
        <v>279</v>
      </c>
      <c r="C77" s="15" t="s">
        <v>252</v>
      </c>
      <c r="D77" s="15" t="s">
        <v>145</v>
      </c>
      <c r="E77" s="15" t="s">
        <v>106</v>
      </c>
      <c r="F77" s="102">
        <f>SUM('[1]нац безопас'!F99)</f>
        <v>941.76</v>
      </c>
      <c r="G77" s="74"/>
    </row>
    <row r="78" spans="1:7" ht="135" customHeight="1" x14ac:dyDescent="0.3">
      <c r="A78" s="46" t="s">
        <v>354</v>
      </c>
      <c r="B78" s="15" t="s">
        <v>279</v>
      </c>
      <c r="C78" s="15" t="s">
        <v>252</v>
      </c>
      <c r="D78" s="15" t="s">
        <v>147</v>
      </c>
      <c r="E78" s="15"/>
      <c r="F78" s="102">
        <f>SUM(F79)</f>
        <v>40</v>
      </c>
      <c r="G78" s="74"/>
    </row>
    <row r="79" spans="1:7" ht="42" customHeight="1" x14ac:dyDescent="0.3">
      <c r="A79" s="29" t="s">
        <v>461</v>
      </c>
      <c r="B79" s="15" t="s">
        <v>279</v>
      </c>
      <c r="C79" s="15" t="s">
        <v>252</v>
      </c>
      <c r="D79" s="15" t="s">
        <v>147</v>
      </c>
      <c r="E79" s="15" t="s">
        <v>110</v>
      </c>
      <c r="F79" s="102">
        <f>SUM('[1]нац безопас'!G99)</f>
        <v>40</v>
      </c>
      <c r="G79" s="74"/>
    </row>
    <row r="80" spans="1:7" ht="114.75" customHeight="1" x14ac:dyDescent="0.3">
      <c r="A80" s="46" t="s">
        <v>357</v>
      </c>
      <c r="B80" s="15" t="s">
        <v>279</v>
      </c>
      <c r="C80" s="15" t="s">
        <v>252</v>
      </c>
      <c r="D80" s="15" t="s">
        <v>148</v>
      </c>
      <c r="E80" s="15"/>
      <c r="F80" s="102">
        <f>SUM(F81)</f>
        <v>150</v>
      </c>
      <c r="G80" s="74"/>
    </row>
    <row r="81" spans="1:7" ht="42.75" customHeight="1" x14ac:dyDescent="0.3">
      <c r="A81" s="29" t="s">
        <v>461</v>
      </c>
      <c r="B81" s="15" t="s">
        <v>279</v>
      </c>
      <c r="C81" s="15" t="s">
        <v>252</v>
      </c>
      <c r="D81" s="15" t="s">
        <v>148</v>
      </c>
      <c r="E81" s="15" t="s">
        <v>110</v>
      </c>
      <c r="F81" s="102">
        <f>SUM('[1]нац безопас'!H99)</f>
        <v>150</v>
      </c>
      <c r="G81" s="74"/>
    </row>
    <row r="82" spans="1:7" ht="84.75" customHeight="1" x14ac:dyDescent="0.3">
      <c r="A82" s="29" t="s">
        <v>384</v>
      </c>
      <c r="B82" s="15" t="s">
        <v>279</v>
      </c>
      <c r="C82" s="15" t="s">
        <v>252</v>
      </c>
      <c r="D82" s="15" t="s">
        <v>149</v>
      </c>
      <c r="E82" s="15"/>
      <c r="F82" s="102">
        <f>SUM(F83)</f>
        <v>30</v>
      </c>
      <c r="G82" s="74"/>
    </row>
    <row r="83" spans="1:7" ht="42.75" customHeight="1" x14ac:dyDescent="0.3">
      <c r="A83" s="29" t="s">
        <v>461</v>
      </c>
      <c r="B83" s="15" t="s">
        <v>279</v>
      </c>
      <c r="C83" s="15" t="s">
        <v>252</v>
      </c>
      <c r="D83" s="15" t="s">
        <v>149</v>
      </c>
      <c r="E83" s="15" t="s">
        <v>110</v>
      </c>
      <c r="F83" s="102">
        <f>SUM('[1]нац безопас'!I99)</f>
        <v>30</v>
      </c>
      <c r="G83" s="74"/>
    </row>
    <row r="84" spans="1:7" x14ac:dyDescent="0.3">
      <c r="A84" s="22" t="s">
        <v>150</v>
      </c>
      <c r="B84" s="89" t="s">
        <v>258</v>
      </c>
      <c r="C84" s="89" t="s">
        <v>457</v>
      </c>
      <c r="D84" s="89"/>
      <c r="E84" s="89"/>
      <c r="F84" s="129">
        <f>SUM(F85+F105+F100+F97)</f>
        <v>54681.770000000004</v>
      </c>
      <c r="G84" s="74"/>
    </row>
    <row r="85" spans="1:7" x14ac:dyDescent="0.3">
      <c r="A85" s="29" t="s">
        <v>9</v>
      </c>
      <c r="B85" s="15" t="s">
        <v>258</v>
      </c>
      <c r="C85" s="15" t="s">
        <v>278</v>
      </c>
      <c r="D85" s="15"/>
      <c r="E85" s="15"/>
      <c r="F85" s="102">
        <f>SUM(F88+F92+F86+F95)</f>
        <v>30024.5</v>
      </c>
      <c r="G85" s="74"/>
    </row>
    <row r="86" spans="1:7" ht="83.4" x14ac:dyDescent="0.3">
      <c r="A86" s="29" t="s">
        <v>286</v>
      </c>
      <c r="B86" s="15" t="s">
        <v>258</v>
      </c>
      <c r="C86" s="15" t="s">
        <v>278</v>
      </c>
      <c r="D86" s="15" t="s">
        <v>287</v>
      </c>
      <c r="E86" s="15"/>
      <c r="F86" s="102">
        <f>SUM(F87)</f>
        <v>27</v>
      </c>
      <c r="G86" s="74"/>
    </row>
    <row r="87" spans="1:7" ht="28.2" x14ac:dyDescent="0.3">
      <c r="A87" s="29" t="s">
        <v>461</v>
      </c>
      <c r="B87" s="15" t="s">
        <v>258</v>
      </c>
      <c r="C87" s="15" t="s">
        <v>278</v>
      </c>
      <c r="D87" s="15" t="s">
        <v>287</v>
      </c>
      <c r="E87" s="15" t="s">
        <v>110</v>
      </c>
      <c r="F87" s="102">
        <f>SUM('[1]сельское хоз'!AP99)</f>
        <v>27</v>
      </c>
      <c r="G87" s="74"/>
    </row>
    <row r="88" spans="1:7" ht="152.4" x14ac:dyDescent="0.3">
      <c r="A88" s="29" t="s">
        <v>289</v>
      </c>
      <c r="B88" s="15" t="s">
        <v>258</v>
      </c>
      <c r="C88" s="15" t="s">
        <v>278</v>
      </c>
      <c r="D88" s="15" t="s">
        <v>152</v>
      </c>
      <c r="E88" s="15"/>
      <c r="F88" s="102">
        <f>SUM(F89:F91)</f>
        <v>3688.1000000000004</v>
      </c>
      <c r="G88" s="74"/>
    </row>
    <row r="89" spans="1:7" ht="79.5" customHeight="1" x14ac:dyDescent="0.3">
      <c r="A89" s="29" t="s">
        <v>459</v>
      </c>
      <c r="B89" s="15" t="s">
        <v>258</v>
      </c>
      <c r="C89" s="15" t="s">
        <v>278</v>
      </c>
      <c r="D89" s="15" t="s">
        <v>152</v>
      </c>
      <c r="E89" s="15" t="s">
        <v>106</v>
      </c>
      <c r="F89" s="102">
        <f>SUM('[1]сельское хоз'!AQ5+'[1]сельское хоз'!AQ43)</f>
        <v>3306.6000000000004</v>
      </c>
      <c r="G89" s="74"/>
    </row>
    <row r="90" spans="1:7" ht="28.2" x14ac:dyDescent="0.3">
      <c r="A90" s="29" t="s">
        <v>461</v>
      </c>
      <c r="B90" s="15" t="s">
        <v>258</v>
      </c>
      <c r="C90" s="15" t="s">
        <v>278</v>
      </c>
      <c r="D90" s="15" t="s">
        <v>152</v>
      </c>
      <c r="E90" s="15" t="s">
        <v>110</v>
      </c>
      <c r="F90" s="102">
        <f>SUM('[1]сельское хоз'!AQ13+'[1]сельское хоз'!AQ20+'[1]сельское хоз'!AQ27+'[1]сельское хоз'!AQ35+'[1]сельское хоз'!AQ79)</f>
        <v>371.70000000000005</v>
      </c>
      <c r="G90" s="74"/>
    </row>
    <row r="91" spans="1:7" ht="42" customHeight="1" x14ac:dyDescent="0.3">
      <c r="A91" s="29" t="s">
        <v>10</v>
      </c>
      <c r="B91" s="15" t="s">
        <v>258</v>
      </c>
      <c r="C91" s="15" t="s">
        <v>278</v>
      </c>
      <c r="D91" s="15" t="s">
        <v>152</v>
      </c>
      <c r="E91" s="15" t="s">
        <v>113</v>
      </c>
      <c r="F91" s="102">
        <f>SUM('[1]Прилож 3'!F111+'[1]Прилож 3'!F112)</f>
        <v>9.8000000000000007</v>
      </c>
      <c r="G91" s="74"/>
    </row>
    <row r="92" spans="1:7" ht="111" x14ac:dyDescent="0.3">
      <c r="A92" s="29" t="s">
        <v>388</v>
      </c>
      <c r="B92" s="15" t="s">
        <v>258</v>
      </c>
      <c r="C92" s="15" t="s">
        <v>278</v>
      </c>
      <c r="D92" s="15" t="s">
        <v>162</v>
      </c>
      <c r="E92" s="15"/>
      <c r="F92" s="102">
        <f>SUM(F93:F94)</f>
        <v>412.8</v>
      </c>
      <c r="G92" s="74"/>
    </row>
    <row r="93" spans="1:7" ht="81.75" customHeight="1" x14ac:dyDescent="0.3">
      <c r="A93" s="29" t="s">
        <v>459</v>
      </c>
      <c r="B93" s="15" t="s">
        <v>258</v>
      </c>
      <c r="C93" s="15" t="s">
        <v>278</v>
      </c>
      <c r="D93" s="15" t="s">
        <v>162</v>
      </c>
      <c r="E93" s="15" t="s">
        <v>106</v>
      </c>
      <c r="F93" s="102">
        <f>SUM('[1]сельское хоз'!J6+'[1]сельское хоз'!J11)</f>
        <v>165.8</v>
      </c>
      <c r="G93" s="74"/>
    </row>
    <row r="94" spans="1:7" ht="28.2" x14ac:dyDescent="0.3">
      <c r="A94" s="29" t="s">
        <v>461</v>
      </c>
      <c r="B94" s="15" t="s">
        <v>258</v>
      </c>
      <c r="C94" s="15" t="s">
        <v>278</v>
      </c>
      <c r="D94" s="15" t="s">
        <v>162</v>
      </c>
      <c r="E94" s="15" t="s">
        <v>110</v>
      </c>
      <c r="F94" s="102">
        <f>SUM('[1]сельское хоз'!J47)</f>
        <v>247</v>
      </c>
      <c r="G94" s="74"/>
    </row>
    <row r="95" spans="1:7" ht="124.8" x14ac:dyDescent="0.3">
      <c r="A95" s="91" t="s">
        <v>282</v>
      </c>
      <c r="B95" s="15" t="s">
        <v>258</v>
      </c>
      <c r="C95" s="15" t="s">
        <v>278</v>
      </c>
      <c r="D95" s="15" t="s">
        <v>153</v>
      </c>
      <c r="E95" s="15"/>
      <c r="F95" s="102">
        <f>SUM(F96)</f>
        <v>25896.6</v>
      </c>
      <c r="G95" s="74"/>
    </row>
    <row r="96" spans="1:7" x14ac:dyDescent="0.3">
      <c r="A96" s="29" t="s">
        <v>2</v>
      </c>
      <c r="B96" s="15" t="s">
        <v>258</v>
      </c>
      <c r="C96" s="15" t="s">
        <v>278</v>
      </c>
      <c r="D96" s="15" t="s">
        <v>153</v>
      </c>
      <c r="E96" s="15" t="s">
        <v>113</v>
      </c>
      <c r="F96" s="102">
        <f>SUM('[1]сельское хоз'!AN99)</f>
        <v>25896.6</v>
      </c>
      <c r="G96" s="74"/>
    </row>
    <row r="97" spans="1:7" x14ac:dyDescent="0.3">
      <c r="A97" s="29" t="s">
        <v>11</v>
      </c>
      <c r="B97" s="15" t="s">
        <v>258</v>
      </c>
      <c r="C97" s="15" t="s">
        <v>265</v>
      </c>
      <c r="D97" s="15"/>
      <c r="E97" s="15"/>
      <c r="F97" s="102">
        <f>SUM(F98)</f>
        <v>400</v>
      </c>
      <c r="G97" s="74"/>
    </row>
    <row r="98" spans="1:7" ht="123" customHeight="1" x14ac:dyDescent="0.3">
      <c r="A98" s="28" t="s">
        <v>264</v>
      </c>
      <c r="B98" s="15" t="s">
        <v>258</v>
      </c>
      <c r="C98" s="15" t="s">
        <v>265</v>
      </c>
      <c r="D98" s="15" t="s">
        <v>156</v>
      </c>
      <c r="E98" s="15"/>
      <c r="F98" s="102">
        <f>SUM(F99)</f>
        <v>400</v>
      </c>
      <c r="G98" s="74"/>
    </row>
    <row r="99" spans="1:7" ht="42" x14ac:dyDescent="0.3">
      <c r="A99" s="29" t="s">
        <v>12</v>
      </c>
      <c r="B99" s="15" t="s">
        <v>258</v>
      </c>
      <c r="C99" s="15" t="s">
        <v>265</v>
      </c>
      <c r="D99" s="15" t="s">
        <v>156</v>
      </c>
      <c r="E99" s="15" t="s">
        <v>113</v>
      </c>
      <c r="F99" s="102">
        <f>SUM('[1]сельское хоз'!AS99)</f>
        <v>400</v>
      </c>
      <c r="G99" s="74"/>
    </row>
    <row r="100" spans="1:7" x14ac:dyDescent="0.3">
      <c r="A100" s="29" t="s">
        <v>13</v>
      </c>
      <c r="B100" s="15" t="s">
        <v>258</v>
      </c>
      <c r="C100" s="15" t="s">
        <v>252</v>
      </c>
      <c r="D100" s="15"/>
      <c r="E100" s="15"/>
      <c r="F100" s="102">
        <f>SUM(F101+F103)</f>
        <v>23791.200000000001</v>
      </c>
      <c r="G100" s="74"/>
    </row>
    <row r="101" spans="1:7" ht="97.2" x14ac:dyDescent="0.3">
      <c r="A101" s="29" t="s">
        <v>271</v>
      </c>
      <c r="B101" s="15" t="s">
        <v>258</v>
      </c>
      <c r="C101" s="15" t="s">
        <v>252</v>
      </c>
      <c r="D101" s="15" t="s">
        <v>158</v>
      </c>
      <c r="E101" s="15"/>
      <c r="F101" s="102">
        <f>SUM(F102)</f>
        <v>17100</v>
      </c>
      <c r="G101" s="74"/>
    </row>
    <row r="102" spans="1:7" ht="30.75" customHeight="1" x14ac:dyDescent="0.3">
      <c r="A102" s="29" t="s">
        <v>461</v>
      </c>
      <c r="B102" s="15" t="s">
        <v>258</v>
      </c>
      <c r="C102" s="15" t="s">
        <v>252</v>
      </c>
      <c r="D102" s="15" t="s">
        <v>158</v>
      </c>
      <c r="E102" s="15" t="s">
        <v>110</v>
      </c>
      <c r="F102" s="102">
        <f>SUM('[1]сельское хоз'!AT101)</f>
        <v>17100</v>
      </c>
      <c r="G102" s="74"/>
    </row>
    <row r="103" spans="1:7" ht="76.5" customHeight="1" x14ac:dyDescent="0.3">
      <c r="A103" s="29" t="s">
        <v>272</v>
      </c>
      <c r="B103" s="15" t="s">
        <v>258</v>
      </c>
      <c r="C103" s="15" t="s">
        <v>252</v>
      </c>
      <c r="D103" s="15" t="s">
        <v>159</v>
      </c>
      <c r="E103" s="15"/>
      <c r="F103" s="102">
        <f>SUM(F104)</f>
        <v>6691.2</v>
      </c>
      <c r="G103" s="74"/>
    </row>
    <row r="104" spans="1:7" ht="28.2" x14ac:dyDescent="0.3">
      <c r="A104" s="29" t="s">
        <v>461</v>
      </c>
      <c r="B104" s="15" t="s">
        <v>258</v>
      </c>
      <c r="C104" s="15" t="s">
        <v>252</v>
      </c>
      <c r="D104" s="15" t="s">
        <v>159</v>
      </c>
      <c r="E104" s="15" t="s">
        <v>110</v>
      </c>
      <c r="F104" s="102">
        <f>SUM('[1]сельское хоз'!AW34)</f>
        <v>6691.2</v>
      </c>
      <c r="G104" s="74"/>
    </row>
    <row r="105" spans="1:7" ht="19.5" customHeight="1" x14ac:dyDescent="0.3">
      <c r="A105" s="29" t="s">
        <v>14</v>
      </c>
      <c r="B105" s="15" t="s">
        <v>258</v>
      </c>
      <c r="C105" s="15" t="s">
        <v>362</v>
      </c>
      <c r="D105" s="15"/>
      <c r="E105" s="15"/>
      <c r="F105" s="102">
        <f>SUM(F106+F108+F110+F112+F114+F116)</f>
        <v>466.07</v>
      </c>
      <c r="G105" s="74"/>
    </row>
    <row r="106" spans="1:7" ht="117.75" customHeight="1" x14ac:dyDescent="0.3">
      <c r="A106" s="28" t="s">
        <v>351</v>
      </c>
      <c r="B106" s="15" t="s">
        <v>258</v>
      </c>
      <c r="C106" s="15" t="s">
        <v>362</v>
      </c>
      <c r="D106" s="15" t="s">
        <v>154</v>
      </c>
      <c r="E106" s="15"/>
      <c r="F106" s="102">
        <f>SUM(F107)</f>
        <v>36</v>
      </c>
      <c r="G106" s="74"/>
    </row>
    <row r="107" spans="1:7" ht="28.2" x14ac:dyDescent="0.3">
      <c r="A107" s="29" t="s">
        <v>461</v>
      </c>
      <c r="B107" s="15" t="s">
        <v>258</v>
      </c>
      <c r="C107" s="15" t="s">
        <v>362</v>
      </c>
      <c r="D107" s="15" t="s">
        <v>154</v>
      </c>
      <c r="E107" s="15" t="s">
        <v>110</v>
      </c>
      <c r="F107" s="102">
        <f>SUM('[1]сельское хоз'!I99)</f>
        <v>36</v>
      </c>
      <c r="G107" s="74"/>
    </row>
    <row r="108" spans="1:7" ht="61.5" customHeight="1" x14ac:dyDescent="0.3">
      <c r="A108" s="28" t="s">
        <v>361</v>
      </c>
      <c r="B108" s="15" t="s">
        <v>258</v>
      </c>
      <c r="C108" s="15" t="s">
        <v>362</v>
      </c>
      <c r="D108" s="15" t="s">
        <v>161</v>
      </c>
      <c r="E108" s="15"/>
      <c r="F108" s="102">
        <f>SUM(F109:F109)</f>
        <v>50</v>
      </c>
      <c r="G108" s="74"/>
    </row>
    <row r="109" spans="1:7" ht="28.2" x14ac:dyDescent="0.3">
      <c r="A109" s="29" t="s">
        <v>461</v>
      </c>
      <c r="B109" s="15" t="s">
        <v>258</v>
      </c>
      <c r="C109" s="15" t="s">
        <v>362</v>
      </c>
      <c r="D109" s="15" t="s">
        <v>161</v>
      </c>
      <c r="E109" s="15" t="s">
        <v>110</v>
      </c>
      <c r="F109" s="102">
        <f>SUM('[1]сельское хоз'!C99)</f>
        <v>50</v>
      </c>
      <c r="G109" s="74"/>
    </row>
    <row r="110" spans="1:7" ht="69.599999999999994" x14ac:dyDescent="0.3">
      <c r="A110" s="29" t="s">
        <v>404</v>
      </c>
      <c r="B110" s="15" t="s">
        <v>258</v>
      </c>
      <c r="C110" s="15" t="s">
        <v>362</v>
      </c>
      <c r="D110" s="15" t="s">
        <v>163</v>
      </c>
      <c r="E110" s="15"/>
      <c r="F110" s="102">
        <f>SUM(F111)</f>
        <v>159.30000000000001</v>
      </c>
      <c r="G110" s="74"/>
    </row>
    <row r="111" spans="1:7" ht="31.5" customHeight="1" x14ac:dyDescent="0.3">
      <c r="A111" s="29" t="s">
        <v>461</v>
      </c>
      <c r="B111" s="15" t="s">
        <v>258</v>
      </c>
      <c r="C111" s="15" t="s">
        <v>362</v>
      </c>
      <c r="D111" s="15" t="s">
        <v>163</v>
      </c>
      <c r="E111" s="15" t="s">
        <v>110</v>
      </c>
      <c r="F111" s="102">
        <f>SUM('[1]сельское хоз'!D99)</f>
        <v>159.30000000000001</v>
      </c>
      <c r="G111" s="74"/>
    </row>
    <row r="112" spans="1:7" ht="96.75" customHeight="1" x14ac:dyDescent="0.3">
      <c r="A112" s="29" t="s">
        <v>405</v>
      </c>
      <c r="B112" s="15" t="s">
        <v>258</v>
      </c>
      <c r="C112" s="15" t="s">
        <v>362</v>
      </c>
      <c r="D112" s="15" t="s">
        <v>164</v>
      </c>
      <c r="E112" s="15"/>
      <c r="F112" s="102">
        <f>SUM(F113)</f>
        <v>63</v>
      </c>
      <c r="G112" s="74"/>
    </row>
    <row r="113" spans="1:7" ht="33.75" customHeight="1" x14ac:dyDescent="0.3">
      <c r="A113" s="29" t="s">
        <v>461</v>
      </c>
      <c r="B113" s="15" t="s">
        <v>258</v>
      </c>
      <c r="C113" s="15" t="s">
        <v>362</v>
      </c>
      <c r="D113" s="15" t="s">
        <v>164</v>
      </c>
      <c r="E113" s="15" t="s">
        <v>110</v>
      </c>
      <c r="F113" s="102">
        <f>SUM('[1]сельское хоз'!F99)</f>
        <v>63</v>
      </c>
      <c r="G113" s="74"/>
    </row>
    <row r="114" spans="1:7" ht="97.2" x14ac:dyDescent="0.3">
      <c r="A114" s="29" t="s">
        <v>406</v>
      </c>
      <c r="B114" s="15" t="s">
        <v>258</v>
      </c>
      <c r="C114" s="15" t="s">
        <v>362</v>
      </c>
      <c r="D114" s="15" t="s">
        <v>165</v>
      </c>
      <c r="E114" s="15"/>
      <c r="F114" s="102">
        <f>SUM(F115)</f>
        <v>99.27</v>
      </c>
      <c r="G114" s="74"/>
    </row>
    <row r="115" spans="1:7" ht="33.75" customHeight="1" x14ac:dyDescent="0.3">
      <c r="A115" s="29" t="s">
        <v>461</v>
      </c>
      <c r="B115" s="15" t="s">
        <v>258</v>
      </c>
      <c r="C115" s="15" t="s">
        <v>362</v>
      </c>
      <c r="D115" s="15" t="s">
        <v>165</v>
      </c>
      <c r="E115" s="15" t="s">
        <v>110</v>
      </c>
      <c r="F115" s="102">
        <f>SUM('[1]сельское хоз'!G99)</f>
        <v>99.27</v>
      </c>
      <c r="G115" s="74"/>
    </row>
    <row r="116" spans="1:7" ht="93.75" customHeight="1" x14ac:dyDescent="0.3">
      <c r="A116" s="29" t="s">
        <v>407</v>
      </c>
      <c r="B116" s="15" t="s">
        <v>258</v>
      </c>
      <c r="C116" s="15" t="s">
        <v>362</v>
      </c>
      <c r="D116" s="15" t="s">
        <v>166</v>
      </c>
      <c r="E116" s="15"/>
      <c r="F116" s="102">
        <f>SUM(F117)</f>
        <v>58.5</v>
      </c>
      <c r="G116" s="74"/>
    </row>
    <row r="117" spans="1:7" ht="31.5" customHeight="1" x14ac:dyDescent="0.3">
      <c r="A117" s="29" t="s">
        <v>461</v>
      </c>
      <c r="B117" s="15" t="s">
        <v>258</v>
      </c>
      <c r="C117" s="15" t="s">
        <v>362</v>
      </c>
      <c r="D117" s="15" t="s">
        <v>166</v>
      </c>
      <c r="E117" s="15" t="s">
        <v>110</v>
      </c>
      <c r="F117" s="102">
        <f>SUM('[1]сельское хоз'!E99)</f>
        <v>58.5</v>
      </c>
      <c r="G117" s="74"/>
    </row>
    <row r="118" spans="1:7" x14ac:dyDescent="0.3">
      <c r="A118" s="22" t="s">
        <v>15</v>
      </c>
      <c r="B118" s="89" t="s">
        <v>278</v>
      </c>
      <c r="C118" s="89" t="s">
        <v>457</v>
      </c>
      <c r="D118" s="89"/>
      <c r="E118" s="89"/>
      <c r="F118" s="129">
        <f>SUM(F119)</f>
        <v>47055.700000000004</v>
      </c>
      <c r="G118" s="74"/>
    </row>
    <row r="119" spans="1:7" ht="15.75" customHeight="1" x14ac:dyDescent="0.3">
      <c r="A119" s="28" t="s">
        <v>16</v>
      </c>
      <c r="B119" s="15" t="s">
        <v>278</v>
      </c>
      <c r="C119" s="15" t="s">
        <v>242</v>
      </c>
      <c r="D119" s="15"/>
      <c r="E119" s="15"/>
      <c r="F119" s="102">
        <f>SUM(F126+F122+F124+F132+F120+F130+F128)</f>
        <v>47055.700000000004</v>
      </c>
      <c r="G119" s="74"/>
    </row>
    <row r="120" spans="1:7" ht="119.25" customHeight="1" x14ac:dyDescent="0.3">
      <c r="A120" s="26" t="s">
        <v>17</v>
      </c>
      <c r="B120" s="15" t="s">
        <v>278</v>
      </c>
      <c r="C120" s="15" t="s">
        <v>242</v>
      </c>
      <c r="D120" s="15" t="s">
        <v>174</v>
      </c>
      <c r="E120" s="15"/>
      <c r="F120" s="102">
        <f>SUM(F121)</f>
        <v>5000</v>
      </c>
      <c r="G120" s="74"/>
    </row>
    <row r="121" spans="1:7" ht="27.75" customHeight="1" x14ac:dyDescent="0.3">
      <c r="A121" s="29" t="s">
        <v>18</v>
      </c>
      <c r="B121" s="15" t="s">
        <v>278</v>
      </c>
      <c r="C121" s="15" t="s">
        <v>242</v>
      </c>
      <c r="D121" s="15" t="s">
        <v>174</v>
      </c>
      <c r="E121" s="15" t="s">
        <v>175</v>
      </c>
      <c r="F121" s="102">
        <f>SUM([1]жкх!L46+[1]жкх!L82+[1]жкх!M82+[1]жкх!M99)</f>
        <v>5000</v>
      </c>
      <c r="G121" s="74"/>
    </row>
    <row r="122" spans="1:7" ht="78.75" customHeight="1" x14ac:dyDescent="0.3">
      <c r="A122" s="28" t="s">
        <v>294</v>
      </c>
      <c r="B122" s="15" t="s">
        <v>278</v>
      </c>
      <c r="C122" s="15" t="s">
        <v>242</v>
      </c>
      <c r="D122" s="15" t="s">
        <v>170</v>
      </c>
      <c r="E122" s="15"/>
      <c r="F122" s="102">
        <f>SUM(F123)</f>
        <v>100</v>
      </c>
      <c r="G122" s="74"/>
    </row>
    <row r="123" spans="1:7" ht="32.25" customHeight="1" x14ac:dyDescent="0.3">
      <c r="A123" s="29" t="s">
        <v>461</v>
      </c>
      <c r="B123" s="15" t="s">
        <v>278</v>
      </c>
      <c r="C123" s="15" t="s">
        <v>242</v>
      </c>
      <c r="D123" s="15" t="s">
        <v>170</v>
      </c>
      <c r="E123" s="15" t="s">
        <v>110</v>
      </c>
      <c r="F123" s="102">
        <f>SUM([1]жкх!O99)</f>
        <v>100</v>
      </c>
      <c r="G123" s="74"/>
    </row>
    <row r="124" spans="1:7" ht="108.75" customHeight="1" x14ac:dyDescent="0.3">
      <c r="A124" s="29" t="s">
        <v>297</v>
      </c>
      <c r="B124" s="15" t="s">
        <v>278</v>
      </c>
      <c r="C124" s="15" t="s">
        <v>242</v>
      </c>
      <c r="D124" s="15" t="s">
        <v>171</v>
      </c>
      <c r="E124" s="15"/>
      <c r="F124" s="102">
        <f>SUM(F125)</f>
        <v>200</v>
      </c>
      <c r="G124" s="74"/>
    </row>
    <row r="125" spans="1:7" ht="39.75" customHeight="1" x14ac:dyDescent="0.3">
      <c r="A125" s="29" t="s">
        <v>461</v>
      </c>
      <c r="B125" s="15" t="s">
        <v>278</v>
      </c>
      <c r="C125" s="15" t="s">
        <v>242</v>
      </c>
      <c r="D125" s="15" t="s">
        <v>171</v>
      </c>
      <c r="E125" s="15" t="s">
        <v>110</v>
      </c>
      <c r="F125" s="102">
        <f>SUM([1]жкх!P99)</f>
        <v>200</v>
      </c>
      <c r="G125" s="74"/>
    </row>
    <row r="126" spans="1:7" ht="134.25" customHeight="1" x14ac:dyDescent="0.3">
      <c r="A126" s="28" t="s">
        <v>300</v>
      </c>
      <c r="B126" s="15" t="s">
        <v>278</v>
      </c>
      <c r="C126" s="15" t="s">
        <v>242</v>
      </c>
      <c r="D126" s="15" t="s">
        <v>169</v>
      </c>
      <c r="E126" s="15"/>
      <c r="F126" s="102">
        <f>SUM(F127)</f>
        <v>37002.9</v>
      </c>
      <c r="G126" s="74"/>
    </row>
    <row r="127" spans="1:7" ht="32.25" customHeight="1" x14ac:dyDescent="0.3">
      <c r="A127" s="29" t="s">
        <v>461</v>
      </c>
      <c r="B127" s="15" t="s">
        <v>278</v>
      </c>
      <c r="C127" s="15" t="s">
        <v>242</v>
      </c>
      <c r="D127" s="15" t="s">
        <v>169</v>
      </c>
      <c r="E127" s="15" t="s">
        <v>110</v>
      </c>
      <c r="F127" s="102">
        <f>SUM([1]жкх!C102)</f>
        <v>37002.9</v>
      </c>
      <c r="G127" s="74"/>
    </row>
    <row r="128" spans="1:7" ht="120" customHeight="1" x14ac:dyDescent="0.3">
      <c r="A128" s="34" t="s">
        <v>68</v>
      </c>
      <c r="B128" s="5" t="s">
        <v>278</v>
      </c>
      <c r="C128" s="5" t="s">
        <v>242</v>
      </c>
      <c r="D128" s="5" t="s">
        <v>66</v>
      </c>
      <c r="E128" s="5"/>
      <c r="F128" s="102">
        <f>SUM(F129)</f>
        <v>3000</v>
      </c>
      <c r="G128" s="74"/>
    </row>
    <row r="129" spans="1:7" ht="32.25" customHeight="1" x14ac:dyDescent="0.3">
      <c r="A129" s="34" t="s">
        <v>461</v>
      </c>
      <c r="B129" s="5" t="s">
        <v>278</v>
      </c>
      <c r="C129" s="5" t="s">
        <v>242</v>
      </c>
      <c r="D129" s="5" t="s">
        <v>66</v>
      </c>
      <c r="E129" s="5" t="s">
        <v>110</v>
      </c>
      <c r="F129" s="102">
        <f>SUM([1]жкх!C101)</f>
        <v>3000</v>
      </c>
      <c r="G129" s="74"/>
    </row>
    <row r="130" spans="1:7" ht="124.5" customHeight="1" x14ac:dyDescent="0.3">
      <c r="A130" s="28" t="s">
        <v>301</v>
      </c>
      <c r="B130" s="15" t="s">
        <v>278</v>
      </c>
      <c r="C130" s="15" t="s">
        <v>242</v>
      </c>
      <c r="D130" s="15" t="s">
        <v>172</v>
      </c>
      <c r="E130" s="15"/>
      <c r="F130" s="102">
        <f>SUM(F131)</f>
        <v>1600</v>
      </c>
      <c r="G130" s="74"/>
    </row>
    <row r="131" spans="1:7" ht="32.25" customHeight="1" x14ac:dyDescent="0.3">
      <c r="A131" s="29" t="s">
        <v>19</v>
      </c>
      <c r="B131" s="15" t="s">
        <v>278</v>
      </c>
      <c r="C131" s="15" t="s">
        <v>242</v>
      </c>
      <c r="D131" s="15" t="s">
        <v>172</v>
      </c>
      <c r="E131" s="15" t="s">
        <v>110</v>
      </c>
      <c r="F131" s="102">
        <f>SUM([1]жкх!D99)</f>
        <v>1600</v>
      </c>
      <c r="G131" s="74"/>
    </row>
    <row r="132" spans="1:7" ht="93" customHeight="1" x14ac:dyDescent="0.3">
      <c r="A132" s="29" t="s">
        <v>381</v>
      </c>
      <c r="B132" s="15" t="s">
        <v>278</v>
      </c>
      <c r="C132" s="15" t="s">
        <v>242</v>
      </c>
      <c r="D132" s="15" t="s">
        <v>173</v>
      </c>
      <c r="E132" s="15"/>
      <c r="F132" s="102">
        <f>SUM(F133)</f>
        <v>152.80000000000001</v>
      </c>
      <c r="G132" s="74"/>
    </row>
    <row r="133" spans="1:7" ht="32.25" customHeight="1" x14ac:dyDescent="0.3">
      <c r="A133" s="29" t="s">
        <v>461</v>
      </c>
      <c r="B133" s="15" t="s">
        <v>278</v>
      </c>
      <c r="C133" s="15" t="s">
        <v>242</v>
      </c>
      <c r="D133" s="15" t="s">
        <v>173</v>
      </c>
      <c r="E133" s="15" t="s">
        <v>110</v>
      </c>
      <c r="F133" s="102">
        <f>SUM([1]жкх!K34+[1]жкх!N34)</f>
        <v>152.80000000000001</v>
      </c>
      <c r="G133" s="74"/>
    </row>
    <row r="134" spans="1:7" x14ac:dyDescent="0.3">
      <c r="A134" s="22" t="s">
        <v>176</v>
      </c>
      <c r="B134" s="89" t="s">
        <v>240</v>
      </c>
      <c r="C134" s="89" t="s">
        <v>457</v>
      </c>
      <c r="D134" s="89"/>
      <c r="E134" s="89"/>
      <c r="F134" s="105">
        <f>SUM(F135+F142+F151+F158)</f>
        <v>176501.86</v>
      </c>
      <c r="G134" s="74"/>
    </row>
    <row r="135" spans="1:7" x14ac:dyDescent="0.3">
      <c r="A135" s="28" t="s">
        <v>20</v>
      </c>
      <c r="B135" s="15" t="s">
        <v>240</v>
      </c>
      <c r="C135" s="15" t="s">
        <v>241</v>
      </c>
      <c r="D135" s="15"/>
      <c r="E135" s="15"/>
      <c r="F135" s="102">
        <f>SUM(F138+F140+F136)</f>
        <v>50587.639999999992</v>
      </c>
      <c r="G135" s="74"/>
    </row>
    <row r="136" spans="1:7" ht="104.25" customHeight="1" x14ac:dyDescent="0.3">
      <c r="A136" s="28" t="s">
        <v>239</v>
      </c>
      <c r="B136" s="15" t="s">
        <v>240</v>
      </c>
      <c r="C136" s="15" t="s">
        <v>241</v>
      </c>
      <c r="D136" s="15" t="s">
        <v>181</v>
      </c>
      <c r="E136" s="15"/>
      <c r="F136" s="102">
        <f>SUM(F137)</f>
        <v>500</v>
      </c>
      <c r="G136" s="74"/>
    </row>
    <row r="137" spans="1:7" ht="55.5" customHeight="1" x14ac:dyDescent="0.3">
      <c r="A137" s="29" t="s">
        <v>19</v>
      </c>
      <c r="B137" s="15" t="s">
        <v>240</v>
      </c>
      <c r="C137" s="15" t="s">
        <v>241</v>
      </c>
      <c r="D137" s="15" t="s">
        <v>181</v>
      </c>
      <c r="E137" s="15" t="s">
        <v>129</v>
      </c>
      <c r="F137" s="102">
        <f>SUM([1]Сады!AD53)</f>
        <v>500</v>
      </c>
      <c r="G137" s="74"/>
    </row>
    <row r="138" spans="1:7" ht="97.2" x14ac:dyDescent="0.3">
      <c r="A138" s="29" t="s">
        <v>245</v>
      </c>
      <c r="B138" s="15" t="s">
        <v>240</v>
      </c>
      <c r="C138" s="15" t="s">
        <v>241</v>
      </c>
      <c r="D138" s="15" t="s">
        <v>179</v>
      </c>
      <c r="E138" s="15"/>
      <c r="F138" s="102">
        <f>SUM(F139:F139)</f>
        <v>32246.039999999994</v>
      </c>
      <c r="G138" s="74"/>
    </row>
    <row r="139" spans="1:7" ht="63" customHeight="1" x14ac:dyDescent="0.3">
      <c r="A139" s="29" t="s">
        <v>19</v>
      </c>
      <c r="B139" s="15" t="s">
        <v>240</v>
      </c>
      <c r="C139" s="15" t="s">
        <v>241</v>
      </c>
      <c r="D139" s="15" t="s">
        <v>179</v>
      </c>
      <c r="E139" s="15" t="s">
        <v>129</v>
      </c>
      <c r="F139" s="102">
        <f>SUM('[1]Прилож 3'!F149+'[1]Прилож 3'!F150)</f>
        <v>32246.039999999994</v>
      </c>
      <c r="G139" s="74"/>
    </row>
    <row r="140" spans="1:7" ht="155.25" customHeight="1" x14ac:dyDescent="0.3">
      <c r="A140" s="29" t="s">
        <v>246</v>
      </c>
      <c r="B140" s="15" t="s">
        <v>240</v>
      </c>
      <c r="C140" s="15" t="s">
        <v>241</v>
      </c>
      <c r="D140" s="15" t="s">
        <v>180</v>
      </c>
      <c r="E140" s="15"/>
      <c r="F140" s="102">
        <f>SUM(F141)</f>
        <v>17841.599999999999</v>
      </c>
      <c r="G140" s="74"/>
    </row>
    <row r="141" spans="1:7" ht="51" customHeight="1" x14ac:dyDescent="0.35">
      <c r="A141" s="29" t="s">
        <v>19</v>
      </c>
      <c r="B141" s="15" t="s">
        <v>240</v>
      </c>
      <c r="C141" s="15" t="s">
        <v>241</v>
      </c>
      <c r="D141" s="15" t="s">
        <v>180</v>
      </c>
      <c r="E141" s="15" t="s">
        <v>129</v>
      </c>
      <c r="F141" s="102">
        <f>SUM([1]Сады!AF55)</f>
        <v>17841.599999999999</v>
      </c>
      <c r="G141" s="75"/>
    </row>
    <row r="142" spans="1:7" x14ac:dyDescent="0.3">
      <c r="A142" s="28" t="s">
        <v>21</v>
      </c>
      <c r="B142" s="15" t="s">
        <v>240</v>
      </c>
      <c r="C142" s="15" t="s">
        <v>242</v>
      </c>
      <c r="D142" s="15"/>
      <c r="E142" s="15"/>
      <c r="F142" s="102">
        <f>SUM(F145+F147+F149+F143)</f>
        <v>114486.36000000002</v>
      </c>
      <c r="G142" s="74"/>
    </row>
    <row r="143" spans="1:7" ht="97.2" x14ac:dyDescent="0.3">
      <c r="A143" s="28" t="s">
        <v>239</v>
      </c>
      <c r="B143" s="15" t="s">
        <v>240</v>
      </c>
      <c r="C143" s="15" t="s">
        <v>242</v>
      </c>
      <c r="D143" s="15" t="s">
        <v>181</v>
      </c>
      <c r="E143" s="15"/>
      <c r="F143" s="102">
        <f>SUM(F144)</f>
        <v>820</v>
      </c>
      <c r="G143" s="74"/>
    </row>
    <row r="144" spans="1:7" ht="49.5" customHeight="1" x14ac:dyDescent="0.3">
      <c r="A144" s="29" t="s">
        <v>19</v>
      </c>
      <c r="B144" s="15" t="s">
        <v>240</v>
      </c>
      <c r="C144" s="15" t="s">
        <v>242</v>
      </c>
      <c r="D144" s="15" t="s">
        <v>181</v>
      </c>
      <c r="E144" s="15" t="s">
        <v>129</v>
      </c>
      <c r="F144" s="102">
        <f>SUM('[1]Школы рай'!R53+[1]Внешкольн!E53)</f>
        <v>820</v>
      </c>
      <c r="G144" s="74"/>
    </row>
    <row r="145" spans="1:7" ht="131.25" customHeight="1" x14ac:dyDescent="0.3">
      <c r="A145" s="29" t="s">
        <v>248</v>
      </c>
      <c r="B145" s="15" t="s">
        <v>240</v>
      </c>
      <c r="C145" s="15" t="s">
        <v>242</v>
      </c>
      <c r="D145" s="15" t="s">
        <v>183</v>
      </c>
      <c r="E145" s="15"/>
      <c r="F145" s="102">
        <f>SUM(F146)</f>
        <v>34527.56</v>
      </c>
      <c r="G145" s="74"/>
    </row>
    <row r="146" spans="1:7" ht="41.25" customHeight="1" x14ac:dyDescent="0.3">
      <c r="A146" s="29" t="s">
        <v>19</v>
      </c>
      <c r="B146" s="15" t="s">
        <v>240</v>
      </c>
      <c r="C146" s="15" t="s">
        <v>242</v>
      </c>
      <c r="D146" s="15" t="s">
        <v>183</v>
      </c>
      <c r="E146" s="15" t="s">
        <v>129</v>
      </c>
      <c r="F146" s="102">
        <f>SUM('[1]Прилож 3'!F157+'[1]Прилож 3'!F158)</f>
        <v>34527.56</v>
      </c>
      <c r="G146" s="74"/>
    </row>
    <row r="147" spans="1:7" ht="193.8" x14ac:dyDescent="0.3">
      <c r="A147" s="29" t="s">
        <v>247</v>
      </c>
      <c r="B147" s="15" t="s">
        <v>240</v>
      </c>
      <c r="C147" s="15" t="s">
        <v>242</v>
      </c>
      <c r="D147" s="15" t="s">
        <v>184</v>
      </c>
      <c r="E147" s="15"/>
      <c r="F147" s="102">
        <f>SUM(F148)</f>
        <v>62916.700000000004</v>
      </c>
      <c r="G147" s="74"/>
    </row>
    <row r="148" spans="1:7" ht="42.75" customHeight="1" x14ac:dyDescent="0.3">
      <c r="A148" s="29" t="s">
        <v>19</v>
      </c>
      <c r="B148" s="15" t="s">
        <v>240</v>
      </c>
      <c r="C148" s="15" t="s">
        <v>242</v>
      </c>
      <c r="D148" s="15" t="s">
        <v>184</v>
      </c>
      <c r="E148" s="15" t="s">
        <v>129</v>
      </c>
      <c r="F148" s="102">
        <f>SUM('[1]Школы обл'!R58)</f>
        <v>62916.700000000004</v>
      </c>
      <c r="G148" s="74"/>
    </row>
    <row r="149" spans="1:7" ht="97.2" x14ac:dyDescent="0.3">
      <c r="A149" s="29" t="s">
        <v>249</v>
      </c>
      <c r="B149" s="15" t="s">
        <v>240</v>
      </c>
      <c r="C149" s="15" t="s">
        <v>242</v>
      </c>
      <c r="D149" s="15" t="s">
        <v>185</v>
      </c>
      <c r="E149" s="15"/>
      <c r="F149" s="102">
        <f>SUM(F150)</f>
        <v>16222.1</v>
      </c>
      <c r="G149" s="74"/>
    </row>
    <row r="150" spans="1:7" ht="42" x14ac:dyDescent="0.3">
      <c r="A150" s="29" t="s">
        <v>19</v>
      </c>
      <c r="B150" s="15" t="s">
        <v>240</v>
      </c>
      <c r="C150" s="15" t="s">
        <v>242</v>
      </c>
      <c r="D150" s="15" t="s">
        <v>185</v>
      </c>
      <c r="E150" s="15" t="s">
        <v>129</v>
      </c>
      <c r="F150" s="102">
        <f>SUM('[1]Прилож 3'!F162+'[1]Прилож 3'!F163)</f>
        <v>16222.1</v>
      </c>
      <c r="G150" s="74"/>
    </row>
    <row r="151" spans="1:7" ht="19.5" customHeight="1" x14ac:dyDescent="0.3">
      <c r="A151" s="29" t="s">
        <v>22</v>
      </c>
      <c r="B151" s="15" t="s">
        <v>240</v>
      </c>
      <c r="C151" s="15" t="s">
        <v>240</v>
      </c>
      <c r="D151" s="15"/>
      <c r="E151" s="15"/>
      <c r="F151" s="102">
        <f>SUM(F156+F154+F152)</f>
        <v>2054.5</v>
      </c>
      <c r="G151" s="74"/>
    </row>
    <row r="152" spans="1:7" ht="83.4" x14ac:dyDescent="0.3">
      <c r="A152" s="29" t="s">
        <v>250</v>
      </c>
      <c r="B152" s="15" t="s">
        <v>240</v>
      </c>
      <c r="C152" s="15" t="s">
        <v>240</v>
      </c>
      <c r="D152" s="15" t="s">
        <v>188</v>
      </c>
      <c r="E152" s="15"/>
      <c r="F152" s="102">
        <f>SUM(F153:F153)</f>
        <v>650</v>
      </c>
      <c r="G152" s="74"/>
    </row>
    <row r="153" spans="1:7" ht="42" x14ac:dyDescent="0.3">
      <c r="A153" s="29" t="s">
        <v>19</v>
      </c>
      <c r="B153" s="15" t="s">
        <v>240</v>
      </c>
      <c r="C153" s="15" t="s">
        <v>240</v>
      </c>
      <c r="D153" s="15" t="s">
        <v>188</v>
      </c>
      <c r="E153" s="15" t="s">
        <v>129</v>
      </c>
      <c r="F153" s="102">
        <f>SUM('[1]Программы свод'!D58)</f>
        <v>650</v>
      </c>
      <c r="G153" s="74"/>
    </row>
    <row r="154" spans="1:7" ht="80.25" customHeight="1" x14ac:dyDescent="0.3">
      <c r="A154" s="29" t="s">
        <v>268</v>
      </c>
      <c r="B154" s="15" t="s">
        <v>240</v>
      </c>
      <c r="C154" s="15" t="s">
        <v>240</v>
      </c>
      <c r="D154" s="15" t="s">
        <v>187</v>
      </c>
      <c r="E154" s="15"/>
      <c r="F154" s="102">
        <f>SUM(F155:F155)</f>
        <v>1000</v>
      </c>
      <c r="G154" s="74"/>
    </row>
    <row r="155" spans="1:7" ht="48.75" customHeight="1" x14ac:dyDescent="0.3">
      <c r="A155" s="29" t="s">
        <v>19</v>
      </c>
      <c r="B155" s="15" t="s">
        <v>240</v>
      </c>
      <c r="C155" s="15" t="s">
        <v>240</v>
      </c>
      <c r="D155" s="15" t="s">
        <v>187</v>
      </c>
      <c r="E155" s="15" t="s">
        <v>129</v>
      </c>
      <c r="F155" s="102">
        <f>SUM('[1]ОТДЫХ ДЕТЕЙ ПР РАЙ'!L58+'[1]ОТДЫХ ДЕТЕЙ ПР РАЙ'!N58)</f>
        <v>1000</v>
      </c>
      <c r="G155" s="74"/>
    </row>
    <row r="156" spans="1:7" ht="83.4" x14ac:dyDescent="0.3">
      <c r="A156" s="28" t="s">
        <v>329</v>
      </c>
      <c r="B156" s="15" t="s">
        <v>240</v>
      </c>
      <c r="C156" s="15" t="s">
        <v>240</v>
      </c>
      <c r="D156" s="15" t="s">
        <v>330</v>
      </c>
      <c r="E156" s="15"/>
      <c r="F156" s="102">
        <f>SUM(F157)</f>
        <v>404.5</v>
      </c>
      <c r="G156" s="74"/>
    </row>
    <row r="157" spans="1:7" ht="28.2" x14ac:dyDescent="0.3">
      <c r="A157" s="29" t="s">
        <v>461</v>
      </c>
      <c r="B157" s="15" t="s">
        <v>240</v>
      </c>
      <c r="C157" s="15" t="s">
        <v>240</v>
      </c>
      <c r="D157" s="15" t="s">
        <v>330</v>
      </c>
      <c r="E157" s="15" t="s">
        <v>110</v>
      </c>
      <c r="F157" s="102">
        <f>SUM('[1]Программы свод'!H99)</f>
        <v>404.5</v>
      </c>
      <c r="G157" s="74"/>
    </row>
    <row r="158" spans="1:7" x14ac:dyDescent="0.3">
      <c r="A158" s="29" t="s">
        <v>23</v>
      </c>
      <c r="B158" s="15" t="s">
        <v>240</v>
      </c>
      <c r="C158" s="15" t="s">
        <v>252</v>
      </c>
      <c r="D158" s="15"/>
      <c r="E158" s="15"/>
      <c r="F158" s="102">
        <f>SUM(F159+F165+F169+F171+F167+F173+F163)</f>
        <v>9373.36</v>
      </c>
      <c r="G158" s="74"/>
    </row>
    <row r="159" spans="1:7" ht="91.5" customHeight="1" x14ac:dyDescent="0.3">
      <c r="A159" s="29" t="s">
        <v>251</v>
      </c>
      <c r="B159" s="15" t="s">
        <v>240</v>
      </c>
      <c r="C159" s="15" t="s">
        <v>252</v>
      </c>
      <c r="D159" s="15" t="s">
        <v>193</v>
      </c>
      <c r="E159" s="15"/>
      <c r="F159" s="102">
        <f>SUM(F160:F162)</f>
        <v>5800.26</v>
      </c>
      <c r="G159" s="74"/>
    </row>
    <row r="160" spans="1:7" ht="77.25" customHeight="1" x14ac:dyDescent="0.3">
      <c r="A160" s="29" t="s">
        <v>459</v>
      </c>
      <c r="B160" s="15" t="s">
        <v>240</v>
      </c>
      <c r="C160" s="15" t="s">
        <v>252</v>
      </c>
      <c r="D160" s="15" t="s">
        <v>193</v>
      </c>
      <c r="E160" s="15" t="s">
        <v>106</v>
      </c>
      <c r="F160" s="102">
        <f>SUM('[1]Аппарат и ЦБ Метод'!E5+'[1]Аппарат и ЦБ Метод'!E17)</f>
        <v>4994.46</v>
      </c>
      <c r="G160" s="74"/>
    </row>
    <row r="161" spans="1:7" ht="28.2" x14ac:dyDescent="0.3">
      <c r="A161" s="29" t="s">
        <v>461</v>
      </c>
      <c r="B161" s="15" t="s">
        <v>240</v>
      </c>
      <c r="C161" s="15" t="s">
        <v>252</v>
      </c>
      <c r="D161" s="15" t="s">
        <v>193</v>
      </c>
      <c r="E161" s="15" t="s">
        <v>110</v>
      </c>
      <c r="F161" s="102">
        <f>SUM('[1]Аппарат и ЦБ Метод'!E13+'[1]Аппарат и ЦБ Метод'!E20+'[1]Аппарат и ЦБ Метод'!E26+'[1]Аппарат и ЦБ Метод'!E27+'[1]Аппарат и ЦБ Метод'!E33+'[1]Аппарат и ЦБ Метод'!E72+'[1]Аппарат и ЦБ Метод'!E74+'[1]Аппарат и ЦБ Метод'!E78+'[1]Аппарат и ЦБ Метод'!E79)</f>
        <v>792.8</v>
      </c>
      <c r="G161" s="74"/>
    </row>
    <row r="162" spans="1:7" x14ac:dyDescent="0.3">
      <c r="A162" s="29" t="s">
        <v>2</v>
      </c>
      <c r="B162" s="15" t="s">
        <v>240</v>
      </c>
      <c r="C162" s="15" t="s">
        <v>252</v>
      </c>
      <c r="D162" s="15" t="s">
        <v>193</v>
      </c>
      <c r="E162" s="15" t="s">
        <v>113</v>
      </c>
      <c r="F162" s="102">
        <f>SUM('[1]Аппарат и ЦБ Метод'!E73+'[1]Аппарат и ЦБ Метод'!E75)</f>
        <v>13</v>
      </c>
      <c r="G162" s="74"/>
    </row>
    <row r="163" spans="1:7" ht="116.25" customHeight="1" x14ac:dyDescent="0.3">
      <c r="A163" s="29" t="s">
        <v>253</v>
      </c>
      <c r="B163" s="15" t="s">
        <v>240</v>
      </c>
      <c r="C163" s="15" t="s">
        <v>252</v>
      </c>
      <c r="D163" s="15" t="s">
        <v>194</v>
      </c>
      <c r="E163" s="15"/>
      <c r="F163" s="102">
        <f>SUM(F164)</f>
        <v>356.1</v>
      </c>
      <c r="G163" s="74"/>
    </row>
    <row r="164" spans="1:7" ht="81" customHeight="1" x14ac:dyDescent="0.3">
      <c r="A164" s="29" t="s">
        <v>459</v>
      </c>
      <c r="B164" s="15" t="s">
        <v>240</v>
      </c>
      <c r="C164" s="15" t="s">
        <v>252</v>
      </c>
      <c r="D164" s="15" t="s">
        <v>194</v>
      </c>
      <c r="E164" s="15" t="s">
        <v>106</v>
      </c>
      <c r="F164" s="102">
        <f>SUM('[1]Аппарат и ЦБ Метод'!D99)</f>
        <v>356.1</v>
      </c>
      <c r="G164" s="74"/>
    </row>
    <row r="165" spans="1:7" ht="120.75" customHeight="1" x14ac:dyDescent="0.3">
      <c r="A165" s="28" t="s">
        <v>351</v>
      </c>
      <c r="B165" s="15" t="s">
        <v>240</v>
      </c>
      <c r="C165" s="15" t="s">
        <v>252</v>
      </c>
      <c r="D165" s="15" t="s">
        <v>154</v>
      </c>
      <c r="E165" s="15"/>
      <c r="F165" s="102">
        <f>SUM(F166:F166)</f>
        <v>233</v>
      </c>
      <c r="G165" s="74"/>
    </row>
    <row r="166" spans="1:7" ht="28.2" x14ac:dyDescent="0.3">
      <c r="A166" s="29" t="s">
        <v>461</v>
      </c>
      <c r="B166" s="15" t="s">
        <v>240</v>
      </c>
      <c r="C166" s="15" t="s">
        <v>252</v>
      </c>
      <c r="D166" s="15" t="s">
        <v>154</v>
      </c>
      <c r="E166" s="15" t="s">
        <v>110</v>
      </c>
      <c r="F166" s="102">
        <f>SUM('[1]Програм Б П'!C99)</f>
        <v>233</v>
      </c>
      <c r="G166" s="74"/>
    </row>
    <row r="167" spans="1:7" ht="97.2" x14ac:dyDescent="0.3">
      <c r="A167" s="28" t="s">
        <v>254</v>
      </c>
      <c r="B167" s="15" t="s">
        <v>240</v>
      </c>
      <c r="C167" s="15" t="s">
        <v>252</v>
      </c>
      <c r="D167" s="15" t="s">
        <v>190</v>
      </c>
      <c r="E167" s="15"/>
      <c r="F167" s="102">
        <f>SUM(F168)</f>
        <v>1128</v>
      </c>
      <c r="G167" s="74"/>
    </row>
    <row r="168" spans="1:7" ht="42" x14ac:dyDescent="0.3">
      <c r="A168" s="29" t="s">
        <v>4</v>
      </c>
      <c r="B168" s="15" t="s">
        <v>240</v>
      </c>
      <c r="C168" s="15" t="s">
        <v>252</v>
      </c>
      <c r="D168" s="15" t="s">
        <v>190</v>
      </c>
      <c r="E168" s="15" t="s">
        <v>129</v>
      </c>
      <c r="F168" s="102">
        <f>SUM('[1]Сады противопож'!AF99+'[1]школы противоп'!R99+'[1]Внешкольные пожар'!N99)</f>
        <v>1128</v>
      </c>
      <c r="G168" s="74"/>
    </row>
    <row r="169" spans="1:7" ht="104.25" customHeight="1" x14ac:dyDescent="0.3">
      <c r="A169" s="28" t="s">
        <v>342</v>
      </c>
      <c r="B169" s="15" t="s">
        <v>240</v>
      </c>
      <c r="C169" s="15" t="s">
        <v>252</v>
      </c>
      <c r="D169" s="15" t="s">
        <v>195</v>
      </c>
      <c r="E169" s="15"/>
      <c r="F169" s="102">
        <f>SUM(F170)</f>
        <v>119</v>
      </c>
      <c r="G169" s="74"/>
    </row>
    <row r="170" spans="1:7" ht="28.2" x14ac:dyDescent="0.3">
      <c r="A170" s="29" t="s">
        <v>461</v>
      </c>
      <c r="B170" s="15" t="s">
        <v>240</v>
      </c>
      <c r="C170" s="15" t="s">
        <v>252</v>
      </c>
      <c r="D170" s="15" t="s">
        <v>195</v>
      </c>
      <c r="E170" s="15" t="s">
        <v>110</v>
      </c>
      <c r="F170" s="102">
        <f>SUM('[1]Программы свод'!K99)</f>
        <v>119</v>
      </c>
      <c r="G170" s="74"/>
    </row>
    <row r="171" spans="1:7" ht="90.75" customHeight="1" x14ac:dyDescent="0.3">
      <c r="A171" s="29" t="s">
        <v>24</v>
      </c>
      <c r="B171" s="15" t="s">
        <v>240</v>
      </c>
      <c r="C171" s="15" t="s">
        <v>252</v>
      </c>
      <c r="D171" s="15" t="s">
        <v>173</v>
      </c>
      <c r="E171" s="15"/>
      <c r="F171" s="102">
        <f>SUM(F172)</f>
        <v>313.5</v>
      </c>
      <c r="G171" s="74"/>
    </row>
    <row r="172" spans="1:7" ht="29.25" customHeight="1" x14ac:dyDescent="0.3">
      <c r="A172" s="29" t="s">
        <v>4</v>
      </c>
      <c r="B172" s="15" t="s">
        <v>240</v>
      </c>
      <c r="C172" s="15" t="s">
        <v>252</v>
      </c>
      <c r="D172" s="15" t="s">
        <v>173</v>
      </c>
      <c r="E172" s="15" t="s">
        <v>129</v>
      </c>
      <c r="F172" s="102">
        <f>SUM('[1]Программы свод'!J99)</f>
        <v>313.5</v>
      </c>
      <c r="G172" s="74"/>
    </row>
    <row r="173" spans="1:7" ht="88.5" customHeight="1" x14ac:dyDescent="0.3">
      <c r="A173" s="29" t="s">
        <v>255</v>
      </c>
      <c r="B173" s="15" t="s">
        <v>240</v>
      </c>
      <c r="C173" s="15" t="s">
        <v>252</v>
      </c>
      <c r="D173" s="15" t="s">
        <v>191</v>
      </c>
      <c r="E173" s="15"/>
      <c r="F173" s="102">
        <f>SUM(F174)</f>
        <v>1423.5</v>
      </c>
      <c r="G173" s="74"/>
    </row>
    <row r="174" spans="1:7" ht="48.75" customHeight="1" x14ac:dyDescent="0.3">
      <c r="A174" s="29" t="s">
        <v>4</v>
      </c>
      <c r="B174" s="15" t="s">
        <v>240</v>
      </c>
      <c r="C174" s="15" t="s">
        <v>252</v>
      </c>
      <c r="D174" s="15" t="s">
        <v>191</v>
      </c>
      <c r="E174" s="15" t="s">
        <v>129</v>
      </c>
      <c r="F174" s="102">
        <f>SUM('[1]Питание 1-4 рай'!R99)</f>
        <v>1423.5</v>
      </c>
      <c r="G174" s="74"/>
    </row>
    <row r="175" spans="1:7" ht="19.5" customHeight="1" x14ac:dyDescent="0.3">
      <c r="A175" s="22" t="s">
        <v>196</v>
      </c>
      <c r="B175" s="89" t="s">
        <v>265</v>
      </c>
      <c r="C175" s="89" t="s">
        <v>457</v>
      </c>
      <c r="D175" s="89"/>
      <c r="E175" s="89"/>
      <c r="F175" s="105">
        <f>SUM(F176+F183)</f>
        <v>10927.94</v>
      </c>
      <c r="G175" s="74"/>
    </row>
    <row r="176" spans="1:7" x14ac:dyDescent="0.3">
      <c r="A176" s="28" t="s">
        <v>25</v>
      </c>
      <c r="B176" s="15" t="s">
        <v>265</v>
      </c>
      <c r="C176" s="15" t="s">
        <v>241</v>
      </c>
      <c r="D176" s="15"/>
      <c r="E176" s="15"/>
      <c r="F176" s="102">
        <f>SUM(F179+F181+F177)</f>
        <v>9986.74</v>
      </c>
      <c r="G176" s="74"/>
    </row>
    <row r="177" spans="1:7" ht="97.2" x14ac:dyDescent="0.3">
      <c r="A177" s="28" t="s">
        <v>306</v>
      </c>
      <c r="B177" s="15" t="s">
        <v>265</v>
      </c>
      <c r="C177" s="15" t="s">
        <v>241</v>
      </c>
      <c r="D177" s="15" t="s">
        <v>198</v>
      </c>
      <c r="E177" s="15"/>
      <c r="F177" s="102">
        <f>SUM(F178)</f>
        <v>20</v>
      </c>
      <c r="G177" s="74"/>
    </row>
    <row r="178" spans="1:7" ht="42" x14ac:dyDescent="0.3">
      <c r="A178" s="29" t="s">
        <v>4</v>
      </c>
      <c r="B178" s="15" t="s">
        <v>265</v>
      </c>
      <c r="C178" s="15" t="s">
        <v>241</v>
      </c>
      <c r="D178" s="15" t="s">
        <v>198</v>
      </c>
      <c r="E178" s="15" t="s">
        <v>129</v>
      </c>
      <c r="F178" s="102">
        <f>SUM('[1] Культура'!E53+'[1] Культура'!M53)</f>
        <v>20</v>
      </c>
      <c r="G178" s="74"/>
    </row>
    <row r="179" spans="1:7" ht="112.5" customHeight="1" x14ac:dyDescent="0.3">
      <c r="A179" s="29" t="s">
        <v>315</v>
      </c>
      <c r="B179" s="15" t="s">
        <v>265</v>
      </c>
      <c r="C179" s="15" t="s">
        <v>241</v>
      </c>
      <c r="D179" s="15" t="s">
        <v>199</v>
      </c>
      <c r="E179" s="15"/>
      <c r="F179" s="102">
        <f>SUM(F180:F180)</f>
        <v>9952.74</v>
      </c>
      <c r="G179" s="74"/>
    </row>
    <row r="180" spans="1:7" ht="51.75" customHeight="1" x14ac:dyDescent="0.3">
      <c r="A180" s="29" t="s">
        <v>4</v>
      </c>
      <c r="B180" s="15" t="s">
        <v>265</v>
      </c>
      <c r="C180" s="15" t="s">
        <v>241</v>
      </c>
      <c r="D180" s="15" t="s">
        <v>199</v>
      </c>
      <c r="E180" s="15" t="s">
        <v>129</v>
      </c>
      <c r="F180" s="102">
        <f>SUM('[1]Прилож 3'!F209+'[1]Прилож 3'!F210)</f>
        <v>9952.74</v>
      </c>
      <c r="G180" s="74"/>
    </row>
    <row r="181" spans="1:7" ht="124.8" x14ac:dyDescent="0.3">
      <c r="A181" s="29" t="s">
        <v>317</v>
      </c>
      <c r="B181" s="15" t="s">
        <v>265</v>
      </c>
      <c r="C181" s="15" t="s">
        <v>241</v>
      </c>
      <c r="D181" s="15" t="s">
        <v>200</v>
      </c>
      <c r="E181" s="15"/>
      <c r="F181" s="102">
        <f>SUM(F182)</f>
        <v>14</v>
      </c>
      <c r="G181" s="74"/>
    </row>
    <row r="182" spans="1:7" ht="32.25" customHeight="1" x14ac:dyDescent="0.3">
      <c r="A182" s="29" t="s">
        <v>4</v>
      </c>
      <c r="B182" s="15" t="s">
        <v>265</v>
      </c>
      <c r="C182" s="15" t="s">
        <v>241</v>
      </c>
      <c r="D182" s="15" t="s">
        <v>200</v>
      </c>
      <c r="E182" s="15" t="s">
        <v>129</v>
      </c>
      <c r="F182" s="102">
        <f>SUM('[1] Культура'!F99)</f>
        <v>14</v>
      </c>
      <c r="G182" s="74"/>
    </row>
    <row r="183" spans="1:7" ht="28.2" x14ac:dyDescent="0.3">
      <c r="A183" s="28" t="s">
        <v>26</v>
      </c>
      <c r="B183" s="15" t="s">
        <v>265</v>
      </c>
      <c r="C183" s="15" t="s">
        <v>258</v>
      </c>
      <c r="D183" s="15"/>
      <c r="E183" s="15"/>
      <c r="F183" s="102">
        <f>SUM(F186+F190+F192+F184+F188)</f>
        <v>941.2</v>
      </c>
      <c r="G183" s="74"/>
    </row>
    <row r="184" spans="1:7" ht="90" customHeight="1" x14ac:dyDescent="0.3">
      <c r="A184" s="28" t="s">
        <v>309</v>
      </c>
      <c r="B184" s="15" t="s">
        <v>265</v>
      </c>
      <c r="C184" s="15" t="s">
        <v>258</v>
      </c>
      <c r="D184" s="15" t="s">
        <v>205</v>
      </c>
      <c r="E184" s="15"/>
      <c r="F184" s="102">
        <f>SUM(F185:F185)</f>
        <v>254</v>
      </c>
      <c r="G184" s="74"/>
    </row>
    <row r="185" spans="1:7" ht="28.2" x14ac:dyDescent="0.3">
      <c r="A185" s="29" t="s">
        <v>461</v>
      </c>
      <c r="B185" s="15" t="s">
        <v>265</v>
      </c>
      <c r="C185" s="15" t="s">
        <v>258</v>
      </c>
      <c r="D185" s="15" t="s">
        <v>205</v>
      </c>
      <c r="E185" s="15" t="s">
        <v>110</v>
      </c>
      <c r="F185" s="102">
        <f>SUM('[1] Культура'!Y78)</f>
        <v>254</v>
      </c>
      <c r="G185" s="74"/>
    </row>
    <row r="186" spans="1:7" ht="108" customHeight="1" x14ac:dyDescent="0.3">
      <c r="A186" s="28" t="s">
        <v>318</v>
      </c>
      <c r="B186" s="15" t="s">
        <v>265</v>
      </c>
      <c r="C186" s="15" t="s">
        <v>258</v>
      </c>
      <c r="D186" s="15" t="s">
        <v>202</v>
      </c>
      <c r="E186" s="15"/>
      <c r="F186" s="102">
        <f>SUM(F187)</f>
        <v>50</v>
      </c>
      <c r="G186" s="74"/>
    </row>
    <row r="187" spans="1:7" ht="33.75" customHeight="1" x14ac:dyDescent="0.3">
      <c r="A187" s="29" t="s">
        <v>4</v>
      </c>
      <c r="B187" s="15" t="s">
        <v>265</v>
      </c>
      <c r="C187" s="15" t="s">
        <v>258</v>
      </c>
      <c r="D187" s="15" t="s">
        <v>202</v>
      </c>
      <c r="E187" s="15" t="s">
        <v>129</v>
      </c>
      <c r="F187" s="102">
        <f>SUM('[1] Культура'!AB99)</f>
        <v>50</v>
      </c>
      <c r="G187" s="74"/>
    </row>
    <row r="188" spans="1:7" ht="69.599999999999994" x14ac:dyDescent="0.3">
      <c r="A188" s="29" t="s">
        <v>312</v>
      </c>
      <c r="B188" s="15" t="s">
        <v>265</v>
      </c>
      <c r="C188" s="15" t="s">
        <v>258</v>
      </c>
      <c r="D188" s="15" t="s">
        <v>206</v>
      </c>
      <c r="E188" s="15"/>
      <c r="F188" s="102">
        <f>SUM(F189)</f>
        <v>143.19999999999999</v>
      </c>
      <c r="G188" s="74"/>
    </row>
    <row r="189" spans="1:7" ht="28.2" x14ac:dyDescent="0.3">
      <c r="A189" s="29" t="s">
        <v>461</v>
      </c>
      <c r="B189" s="15" t="s">
        <v>265</v>
      </c>
      <c r="C189" s="15" t="s">
        <v>258</v>
      </c>
      <c r="D189" s="15" t="s">
        <v>206</v>
      </c>
      <c r="E189" s="15" t="s">
        <v>110</v>
      </c>
      <c r="F189" s="102">
        <f>SUM('[1] Культура'!AD99)</f>
        <v>143.19999999999999</v>
      </c>
      <c r="G189" s="74"/>
    </row>
    <row r="190" spans="1:7" ht="79.5" customHeight="1" x14ac:dyDescent="0.3">
      <c r="A190" s="28" t="s">
        <v>337</v>
      </c>
      <c r="B190" s="15" t="s">
        <v>265</v>
      </c>
      <c r="C190" s="15" t="s">
        <v>258</v>
      </c>
      <c r="D190" s="15" t="s">
        <v>207</v>
      </c>
      <c r="E190" s="15"/>
      <c r="F190" s="102">
        <f>SUM(F191)</f>
        <v>458.5</v>
      </c>
      <c r="G190" s="74"/>
    </row>
    <row r="191" spans="1:7" ht="28.2" x14ac:dyDescent="0.3">
      <c r="A191" s="29" t="s">
        <v>461</v>
      </c>
      <c r="B191" s="15" t="s">
        <v>265</v>
      </c>
      <c r="C191" s="15" t="s">
        <v>258</v>
      </c>
      <c r="D191" s="15" t="s">
        <v>207</v>
      </c>
      <c r="E191" s="15" t="s">
        <v>110</v>
      </c>
      <c r="F191" s="102">
        <f>SUM('[1] Культура'!X99)</f>
        <v>458.5</v>
      </c>
      <c r="G191" s="74"/>
    </row>
    <row r="192" spans="1:7" ht="152.4" x14ac:dyDescent="0.3">
      <c r="A192" s="29" t="s">
        <v>345</v>
      </c>
      <c r="B192" s="15" t="s">
        <v>265</v>
      </c>
      <c r="C192" s="15" t="s">
        <v>258</v>
      </c>
      <c r="D192" s="15" t="s">
        <v>203</v>
      </c>
      <c r="E192" s="15"/>
      <c r="F192" s="102">
        <f>SUM(F193)</f>
        <v>35.5</v>
      </c>
      <c r="G192" s="74"/>
    </row>
    <row r="193" spans="1:7" ht="33.75" customHeight="1" x14ac:dyDescent="0.3">
      <c r="A193" s="29" t="s">
        <v>4</v>
      </c>
      <c r="B193" s="15" t="s">
        <v>265</v>
      </c>
      <c r="C193" s="15" t="s">
        <v>258</v>
      </c>
      <c r="D193" s="15" t="s">
        <v>203</v>
      </c>
      <c r="E193" s="15" t="s">
        <v>129</v>
      </c>
      <c r="F193" s="102">
        <f>SUM('[1] Культура'!W99)</f>
        <v>35.5</v>
      </c>
      <c r="G193" s="74"/>
    </row>
    <row r="194" spans="1:7" x14ac:dyDescent="0.3">
      <c r="A194" s="73" t="s">
        <v>208</v>
      </c>
      <c r="B194" s="89" t="s">
        <v>257</v>
      </c>
      <c r="C194" s="89" t="s">
        <v>457</v>
      </c>
      <c r="D194" s="15"/>
      <c r="E194" s="15"/>
      <c r="F194" s="105">
        <f>SUM(F195+F201+F198)</f>
        <v>8464.2000000000007</v>
      </c>
      <c r="G194" s="74"/>
    </row>
    <row r="195" spans="1:7" x14ac:dyDescent="0.3">
      <c r="A195" s="92" t="s">
        <v>27</v>
      </c>
      <c r="B195" s="15" t="s">
        <v>257</v>
      </c>
      <c r="C195" s="15" t="s">
        <v>241</v>
      </c>
      <c r="D195" s="15"/>
      <c r="E195" s="15"/>
      <c r="F195" s="102">
        <f>SUM(F196)</f>
        <v>3034.4</v>
      </c>
      <c r="G195" s="74"/>
    </row>
    <row r="196" spans="1:7" ht="93.75" customHeight="1" x14ac:dyDescent="0.3">
      <c r="A196" s="29" t="s">
        <v>263</v>
      </c>
      <c r="B196" s="15" t="s">
        <v>257</v>
      </c>
      <c r="C196" s="15" t="s">
        <v>241</v>
      </c>
      <c r="D196" s="15" t="s">
        <v>211</v>
      </c>
      <c r="E196" s="15"/>
      <c r="F196" s="102">
        <f>SUM(F197)</f>
        <v>3034.4</v>
      </c>
      <c r="G196" s="74"/>
    </row>
    <row r="197" spans="1:7" ht="28.2" x14ac:dyDescent="0.3">
      <c r="A197" s="29" t="s">
        <v>28</v>
      </c>
      <c r="B197" s="15" t="s">
        <v>257</v>
      </c>
      <c r="C197" s="15" t="s">
        <v>241</v>
      </c>
      <c r="D197" s="15" t="s">
        <v>211</v>
      </c>
      <c r="E197" s="15" t="s">
        <v>212</v>
      </c>
      <c r="F197" s="102">
        <f>SUM([1]Соцполитика!D99)</f>
        <v>3034.4</v>
      </c>
      <c r="G197" s="74"/>
    </row>
    <row r="198" spans="1:7" x14ac:dyDescent="0.3">
      <c r="A198" s="29" t="s">
        <v>29</v>
      </c>
      <c r="B198" s="15" t="s">
        <v>257</v>
      </c>
      <c r="C198" s="15" t="s">
        <v>279</v>
      </c>
      <c r="D198" s="15"/>
      <c r="E198" s="15"/>
      <c r="F198" s="102">
        <f>SUM(F199)</f>
        <v>2000</v>
      </c>
      <c r="G198" s="74"/>
    </row>
    <row r="199" spans="1:7" ht="69.599999999999994" x14ac:dyDescent="0.3">
      <c r="A199" s="28" t="s">
        <v>333</v>
      </c>
      <c r="B199" s="15" t="s">
        <v>257</v>
      </c>
      <c r="C199" s="15" t="s">
        <v>279</v>
      </c>
      <c r="D199" s="15" t="s">
        <v>334</v>
      </c>
      <c r="E199" s="15"/>
      <c r="F199" s="102">
        <f>SUM(F200)</f>
        <v>2000</v>
      </c>
      <c r="G199" s="74"/>
    </row>
    <row r="200" spans="1:7" ht="35.25" customHeight="1" x14ac:dyDescent="0.3">
      <c r="A200" s="29" t="s">
        <v>28</v>
      </c>
      <c r="B200" s="15" t="s">
        <v>257</v>
      </c>
      <c r="C200" s="15" t="s">
        <v>279</v>
      </c>
      <c r="D200" s="15" t="s">
        <v>334</v>
      </c>
      <c r="E200" s="15" t="s">
        <v>212</v>
      </c>
      <c r="F200" s="102">
        <f>SUM([1]Соцполитика!E99)</f>
        <v>2000</v>
      </c>
      <c r="G200" s="74"/>
    </row>
    <row r="201" spans="1:7" x14ac:dyDescent="0.3">
      <c r="A201" s="92" t="s">
        <v>30</v>
      </c>
      <c r="B201" s="15" t="s">
        <v>257</v>
      </c>
      <c r="C201" s="15" t="s">
        <v>258</v>
      </c>
      <c r="D201" s="15"/>
      <c r="E201" s="15"/>
      <c r="F201" s="102">
        <f>SUM(F202)</f>
        <v>3429.8</v>
      </c>
      <c r="G201" s="74"/>
    </row>
    <row r="202" spans="1:7" ht="150.75" customHeight="1" x14ac:dyDescent="0.3">
      <c r="A202" s="29" t="s">
        <v>256</v>
      </c>
      <c r="B202" s="15" t="s">
        <v>257</v>
      </c>
      <c r="C202" s="15" t="s">
        <v>258</v>
      </c>
      <c r="D202" s="15" t="s">
        <v>214</v>
      </c>
      <c r="E202" s="15"/>
      <c r="F202" s="102">
        <f>SUM(F203)</f>
        <v>3429.8</v>
      </c>
      <c r="G202" s="74"/>
    </row>
    <row r="203" spans="1:7" ht="42" customHeight="1" x14ac:dyDescent="0.3">
      <c r="A203" s="29" t="s">
        <v>28</v>
      </c>
      <c r="B203" s="15" t="s">
        <v>257</v>
      </c>
      <c r="C203" s="15" t="s">
        <v>258</v>
      </c>
      <c r="D203" s="15" t="s">
        <v>55</v>
      </c>
      <c r="E203" s="15" t="s">
        <v>212</v>
      </c>
      <c r="F203" s="102">
        <f>SUM([1]Соцполитика!H99)</f>
        <v>3429.8</v>
      </c>
      <c r="G203" s="74"/>
    </row>
    <row r="204" spans="1:7" x14ac:dyDescent="0.3">
      <c r="A204" s="22" t="s">
        <v>31</v>
      </c>
      <c r="B204" s="89" t="s">
        <v>322</v>
      </c>
      <c r="C204" s="89" t="s">
        <v>457</v>
      </c>
      <c r="D204" s="89"/>
      <c r="E204" s="89"/>
      <c r="F204" s="105">
        <f>SUM(F205)</f>
        <v>15382.5</v>
      </c>
      <c r="G204" s="74"/>
    </row>
    <row r="205" spans="1:7" x14ac:dyDescent="0.3">
      <c r="A205" s="29" t="s">
        <v>32</v>
      </c>
      <c r="B205" s="15" t="s">
        <v>322</v>
      </c>
      <c r="C205" s="15" t="s">
        <v>242</v>
      </c>
      <c r="D205" s="15"/>
      <c r="E205" s="15"/>
      <c r="F205" s="102">
        <f>SUM(F206+F208+F210)</f>
        <v>15382.5</v>
      </c>
      <c r="G205" s="74"/>
    </row>
    <row r="206" spans="1:7" ht="55.8" x14ac:dyDescent="0.3">
      <c r="A206" s="28" t="s">
        <v>321</v>
      </c>
      <c r="B206" s="15" t="s">
        <v>322</v>
      </c>
      <c r="C206" s="15" t="s">
        <v>242</v>
      </c>
      <c r="D206" s="15" t="s">
        <v>220</v>
      </c>
      <c r="E206" s="15"/>
      <c r="F206" s="102">
        <f>SUM(F207)</f>
        <v>85</v>
      </c>
      <c r="G206" s="74"/>
    </row>
    <row r="207" spans="1:7" ht="29.25" customHeight="1" x14ac:dyDescent="0.3">
      <c r="A207" s="29" t="s">
        <v>4</v>
      </c>
      <c r="B207" s="15" t="s">
        <v>322</v>
      </c>
      <c r="C207" s="15" t="s">
        <v>242</v>
      </c>
      <c r="D207" s="15" t="s">
        <v>220</v>
      </c>
      <c r="E207" s="15" t="s">
        <v>129</v>
      </c>
      <c r="F207" s="102">
        <f>SUM('[1]Физическа куль'!E99)</f>
        <v>85</v>
      </c>
      <c r="G207" s="74"/>
    </row>
    <row r="208" spans="1:7" ht="63.75" customHeight="1" x14ac:dyDescent="0.3">
      <c r="A208" s="29" t="s">
        <v>323</v>
      </c>
      <c r="B208" s="15" t="s">
        <v>322</v>
      </c>
      <c r="C208" s="15" t="s">
        <v>242</v>
      </c>
      <c r="D208" s="15" t="s">
        <v>219</v>
      </c>
      <c r="E208" s="15"/>
      <c r="F208" s="102">
        <f>SUM(F209:F209)</f>
        <v>297.5</v>
      </c>
      <c r="G208" s="74"/>
    </row>
    <row r="209" spans="1:7" ht="39.75" customHeight="1" x14ac:dyDescent="0.3">
      <c r="A209" s="29" t="s">
        <v>461</v>
      </c>
      <c r="B209" s="15" t="s">
        <v>322</v>
      </c>
      <c r="C209" s="15" t="s">
        <v>242</v>
      </c>
      <c r="D209" s="15" t="s">
        <v>219</v>
      </c>
      <c r="E209" s="15" t="s">
        <v>110</v>
      </c>
      <c r="F209" s="102">
        <f>SUM('[1]Физическа куль'!D99)</f>
        <v>297.5</v>
      </c>
      <c r="G209" s="93"/>
    </row>
    <row r="210" spans="1:7" ht="72" customHeight="1" x14ac:dyDescent="0.3">
      <c r="A210" s="29" t="s">
        <v>33</v>
      </c>
      <c r="B210" s="15" t="s">
        <v>322</v>
      </c>
      <c r="C210" s="15" t="s">
        <v>242</v>
      </c>
      <c r="D210" s="15" t="s">
        <v>221</v>
      </c>
      <c r="E210" s="15"/>
      <c r="F210" s="102">
        <f>SUM(F211)</f>
        <v>15000</v>
      </c>
      <c r="G210" s="93"/>
    </row>
    <row r="211" spans="1:7" ht="50.25" customHeight="1" x14ac:dyDescent="0.3">
      <c r="A211" s="29" t="s">
        <v>4</v>
      </c>
      <c r="B211" s="15" t="s">
        <v>322</v>
      </c>
      <c r="C211" s="15" t="s">
        <v>242</v>
      </c>
      <c r="D211" s="15" t="s">
        <v>221</v>
      </c>
      <c r="E211" s="15" t="s">
        <v>175</v>
      </c>
      <c r="F211" s="102">
        <f>SUM('[1]Физическа куль'!F99)</f>
        <v>15000</v>
      </c>
      <c r="G211" s="93"/>
    </row>
    <row r="212" spans="1:7" x14ac:dyDescent="0.3">
      <c r="A212" s="22" t="s">
        <v>34</v>
      </c>
      <c r="B212" s="89" t="s">
        <v>362</v>
      </c>
      <c r="C212" s="89" t="s">
        <v>457</v>
      </c>
      <c r="D212" s="89"/>
      <c r="E212" s="89"/>
      <c r="F212" s="105">
        <f>SUM(F213)</f>
        <v>1000</v>
      </c>
      <c r="G212" s="93"/>
    </row>
    <row r="213" spans="1:7" x14ac:dyDescent="0.3">
      <c r="A213" s="29" t="s">
        <v>35</v>
      </c>
      <c r="B213" s="15" t="s">
        <v>362</v>
      </c>
      <c r="C213" s="15" t="s">
        <v>242</v>
      </c>
      <c r="D213" s="15"/>
      <c r="E213" s="15"/>
      <c r="F213" s="102">
        <f>SUM(F214)</f>
        <v>1000</v>
      </c>
      <c r="G213" s="93"/>
    </row>
    <row r="214" spans="1:7" ht="83.4" x14ac:dyDescent="0.3">
      <c r="A214" s="29" t="s">
        <v>400</v>
      </c>
      <c r="B214" s="15" t="s">
        <v>362</v>
      </c>
      <c r="C214" s="15" t="s">
        <v>242</v>
      </c>
      <c r="D214" s="15" t="s">
        <v>401</v>
      </c>
      <c r="E214" s="15"/>
      <c r="F214" s="102">
        <f>SUM(F215)</f>
        <v>1000</v>
      </c>
      <c r="G214" s="93"/>
    </row>
    <row r="215" spans="1:7" ht="42" customHeight="1" x14ac:dyDescent="0.3">
      <c r="A215" s="29" t="s">
        <v>4</v>
      </c>
      <c r="B215" s="15" t="s">
        <v>362</v>
      </c>
      <c r="C215" s="15" t="s">
        <v>242</v>
      </c>
      <c r="D215" s="15" t="s">
        <v>401</v>
      </c>
      <c r="E215" s="15" t="s">
        <v>129</v>
      </c>
      <c r="F215" s="102">
        <f>SUM('[1]Ср массовой инф'!C58)</f>
        <v>1000</v>
      </c>
      <c r="G215" s="93"/>
    </row>
    <row r="216" spans="1:7" ht="43.5" customHeight="1" x14ac:dyDescent="0.3">
      <c r="A216" s="22" t="s">
        <v>36</v>
      </c>
      <c r="B216" s="89" t="s">
        <v>372</v>
      </c>
      <c r="C216" s="89" t="s">
        <v>457</v>
      </c>
      <c r="D216" s="89"/>
      <c r="E216" s="89"/>
      <c r="F216" s="105">
        <f>SUM(F217)</f>
        <v>15087.9</v>
      </c>
      <c r="G216" s="74"/>
    </row>
    <row r="217" spans="1:7" ht="42" x14ac:dyDescent="0.3">
      <c r="A217" s="28" t="s">
        <v>37</v>
      </c>
      <c r="B217" s="94">
        <v>14</v>
      </c>
      <c r="C217" s="15" t="s">
        <v>241</v>
      </c>
      <c r="D217" s="15"/>
      <c r="E217" s="15"/>
      <c r="F217" s="102">
        <f>SUM(F218)</f>
        <v>15087.9</v>
      </c>
      <c r="G217" s="74"/>
    </row>
    <row r="218" spans="1:7" ht="144" customHeight="1" x14ac:dyDescent="0.3">
      <c r="A218" s="29" t="s">
        <v>371</v>
      </c>
      <c r="B218" s="94">
        <v>14</v>
      </c>
      <c r="C218" s="15" t="s">
        <v>241</v>
      </c>
      <c r="D218" s="15" t="s">
        <v>225</v>
      </c>
      <c r="E218" s="15"/>
      <c r="F218" s="102">
        <f>SUM(F219)</f>
        <v>15087.9</v>
      </c>
      <c r="G218" s="74"/>
    </row>
    <row r="219" spans="1:7" x14ac:dyDescent="0.3">
      <c r="A219" s="29" t="s">
        <v>6</v>
      </c>
      <c r="B219" s="94">
        <v>14</v>
      </c>
      <c r="C219" s="15" t="s">
        <v>241</v>
      </c>
      <c r="D219" s="15" t="s">
        <v>225</v>
      </c>
      <c r="E219" s="15" t="s">
        <v>142</v>
      </c>
      <c r="F219" s="102">
        <f>SUM('[1]Прил к фин пом2'!L5)</f>
        <v>15087.9</v>
      </c>
      <c r="G219" s="74"/>
    </row>
    <row r="220" spans="1:7" x14ac:dyDescent="0.3">
      <c r="A220" s="74"/>
      <c r="B220" s="95"/>
      <c r="C220" s="95"/>
      <c r="D220" s="95"/>
      <c r="E220" s="95"/>
      <c r="F220" s="95"/>
      <c r="G220" s="74"/>
    </row>
    <row r="221" spans="1:7" x14ac:dyDescent="0.3">
      <c r="A221" s="74"/>
      <c r="B221" s="74"/>
      <c r="C221" s="74"/>
      <c r="D221" s="74"/>
      <c r="E221" s="74"/>
      <c r="F221" s="74"/>
      <c r="G221" s="74"/>
    </row>
    <row r="222" spans="1:7" x14ac:dyDescent="0.3">
      <c r="A222" s="74"/>
      <c r="B222" s="74"/>
      <c r="C222" s="74"/>
      <c r="D222" s="74"/>
      <c r="E222" s="74"/>
      <c r="F222" s="74"/>
      <c r="G222" s="74"/>
    </row>
    <row r="223" spans="1:7" x14ac:dyDescent="0.3">
      <c r="A223" s="74"/>
      <c r="B223" s="74"/>
      <c r="C223" s="74"/>
      <c r="D223" s="74"/>
      <c r="E223" s="74"/>
      <c r="F223" s="74"/>
      <c r="G223" s="74"/>
    </row>
    <row r="224" spans="1:7" x14ac:dyDescent="0.3">
      <c r="A224" s="74"/>
      <c r="B224" s="74"/>
      <c r="C224" s="74"/>
      <c r="D224" s="74"/>
      <c r="E224" s="74"/>
      <c r="F224" s="74"/>
      <c r="G224" s="74"/>
    </row>
  </sheetData>
  <mergeCells count="8">
    <mergeCell ref="A4:F4"/>
    <mergeCell ref="A5:F5"/>
    <mergeCell ref="A7:A8"/>
    <mergeCell ref="B7:B8"/>
    <mergeCell ref="C7:C8"/>
    <mergeCell ref="D7:D8"/>
    <mergeCell ref="E7:E8"/>
    <mergeCell ref="F7:F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view="pageBreakPreview" zoomScale="60" workbookViewId="0">
      <selection activeCell="K2" sqref="K2"/>
    </sheetView>
  </sheetViews>
  <sheetFormatPr defaultRowHeight="14.4" x14ac:dyDescent="0.3"/>
  <cols>
    <col min="1" max="1" width="38.88671875" customWidth="1"/>
    <col min="2" max="2" width="17.33203125" customWidth="1"/>
    <col min="3" max="3" width="19.44140625" customWidth="1"/>
    <col min="4" max="4" width="14.109375" customWidth="1"/>
    <col min="5" max="5" width="14.6640625" customWidth="1"/>
    <col min="6" max="6" width="15" customWidth="1"/>
    <col min="7" max="7" width="17.5546875" customWidth="1"/>
    <col min="8" max="8" width="17" customWidth="1"/>
    <col min="9" max="9" width="15.6640625" customWidth="1"/>
    <col min="10" max="11" width="15" customWidth="1"/>
    <col min="12" max="12" width="14.6640625" customWidth="1"/>
  </cols>
  <sheetData>
    <row r="1" spans="1:14" ht="58.5" customHeight="1" x14ac:dyDescent="0.3">
      <c r="A1" s="77"/>
      <c r="B1" s="77"/>
      <c r="C1" s="77"/>
      <c r="D1" s="77"/>
      <c r="E1" s="77"/>
      <c r="F1" s="77"/>
      <c r="G1" s="77"/>
      <c r="H1" s="77"/>
      <c r="I1" s="207" t="s">
        <v>56</v>
      </c>
      <c r="J1" s="207"/>
      <c r="K1" s="207"/>
      <c r="L1" s="78"/>
    </row>
    <row r="2" spans="1:14" ht="30" customHeight="1" x14ac:dyDescent="0.3">
      <c r="A2" s="77"/>
      <c r="B2" s="77"/>
      <c r="C2" s="77"/>
      <c r="D2" s="77"/>
      <c r="E2" s="77"/>
      <c r="F2" s="77"/>
      <c r="G2" s="77"/>
      <c r="H2" s="77"/>
      <c r="I2" s="163"/>
      <c r="J2" s="163" t="s">
        <v>90</v>
      </c>
      <c r="K2" s="163"/>
      <c r="L2" s="78"/>
    </row>
    <row r="3" spans="1:14" ht="15.6" x14ac:dyDescent="0.3">
      <c r="A3" s="208" t="s">
        <v>38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4" ht="15.6" x14ac:dyDescent="0.3">
      <c r="A4" s="209" t="s">
        <v>58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4" ht="15.6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4" ht="46.8" x14ac:dyDescent="0.3">
      <c r="A6" s="80" t="s">
        <v>94</v>
      </c>
      <c r="B6" s="81" t="s">
        <v>39</v>
      </c>
      <c r="C6" s="81" t="s">
        <v>40</v>
      </c>
      <c r="D6" s="81" t="s">
        <v>41</v>
      </c>
      <c r="E6" s="81" t="s">
        <v>42</v>
      </c>
      <c r="F6" s="81" t="s">
        <v>43</v>
      </c>
      <c r="G6" s="81" t="s">
        <v>44</v>
      </c>
      <c r="H6" s="81" t="s">
        <v>45</v>
      </c>
      <c r="I6" s="81" t="s">
        <v>46</v>
      </c>
      <c r="J6" s="81" t="s">
        <v>47</v>
      </c>
      <c r="K6" s="82" t="s">
        <v>48</v>
      </c>
      <c r="L6" s="83" t="s">
        <v>49</v>
      </c>
      <c r="M6" s="76"/>
      <c r="N6" s="76"/>
    </row>
    <row r="7" spans="1:14" ht="78" x14ac:dyDescent="0.3">
      <c r="A7" s="84" t="s">
        <v>50</v>
      </c>
      <c r="B7" s="130">
        <f>SUM('[1]ВСЕ что отдаем'!B19)</f>
        <v>176.6</v>
      </c>
      <c r="C7" s="130">
        <f>SUM('[1]ВСЕ что отдаем'!C19)</f>
        <v>176.6</v>
      </c>
      <c r="D7" s="130">
        <f>SUM('[1]ВСЕ что отдаем'!D19)</f>
        <v>70.7</v>
      </c>
      <c r="E7" s="130">
        <f>SUM('[1]ВСЕ что отдаем'!E19)</f>
        <v>176.6</v>
      </c>
      <c r="F7" s="130">
        <f>SUM('[1]ВСЕ что отдаем'!F19)</f>
        <v>70.7</v>
      </c>
      <c r="G7" s="130">
        <f>SUM('[1]ВСЕ что отдаем'!G19)</f>
        <v>70.599999999999994</v>
      </c>
      <c r="H7" s="130">
        <f>SUM('[1]ВСЕ что отдаем'!H19)</f>
        <v>70.599999999999994</v>
      </c>
      <c r="I7" s="130">
        <f>SUM('[1]ВСЕ что отдаем'!I19)</f>
        <v>70.599999999999994</v>
      </c>
      <c r="J7" s="130">
        <f>SUM('[1]ВСЕ что отдаем'!J19)</f>
        <v>70.599999999999994</v>
      </c>
      <c r="K7" s="130">
        <f>SUM('[1]ВСЕ что отдаем'!K19)</f>
        <v>70.599999999999994</v>
      </c>
      <c r="L7" s="131">
        <f>SUM(B7:K7)</f>
        <v>1024.2</v>
      </c>
      <c r="M7" s="76"/>
      <c r="N7" s="76"/>
    </row>
    <row r="8" spans="1:14" ht="28.2" x14ac:dyDescent="0.3">
      <c r="A8" s="85" t="s">
        <v>51</v>
      </c>
      <c r="B8" s="132">
        <f>SUM('[1]ВСЕ что отдаем'!B4)</f>
        <v>1689.7</v>
      </c>
      <c r="C8" s="132">
        <f>SUM('[1]ВСЕ что отдаем'!C4)</f>
        <v>5870.6</v>
      </c>
      <c r="D8" s="132">
        <f>SUM('[1]ВСЕ что отдаем'!D4)</f>
        <v>1037.2</v>
      </c>
      <c r="E8" s="132">
        <f>SUM('[1]ВСЕ что отдаем'!E4)</f>
        <v>1569.9</v>
      </c>
      <c r="F8" s="132">
        <f>SUM('[1]ВСЕ что отдаем'!F4)</f>
        <v>607.29999999999995</v>
      </c>
      <c r="G8" s="132">
        <f>SUM('[1]ВСЕ что отдаем'!G4)</f>
        <v>408.4</v>
      </c>
      <c r="H8" s="132">
        <f>SUM('[1]ВСЕ что отдаем'!H4)</f>
        <v>774.6</v>
      </c>
      <c r="I8" s="132">
        <f>SUM('[1]ВСЕ что отдаем'!I4)</f>
        <v>736.2</v>
      </c>
      <c r="J8" s="132">
        <f>SUM('[1]ВСЕ что отдаем'!J4)</f>
        <v>1253.7</v>
      </c>
      <c r="K8" s="132">
        <f>SUM('[1]ВСЕ что отдаем'!K4)</f>
        <v>1140.3</v>
      </c>
      <c r="L8" s="131">
        <f>SUM(B8:K8)</f>
        <v>15087.9</v>
      </c>
      <c r="M8" s="76"/>
      <c r="N8" s="76"/>
    </row>
    <row r="9" spans="1:14" ht="15.6" x14ac:dyDescent="0.3">
      <c r="A9" s="83" t="s">
        <v>233</v>
      </c>
      <c r="B9" s="133">
        <f t="shared" ref="B9:K9" si="0">SUM(B7:B8)</f>
        <v>1866.3</v>
      </c>
      <c r="C9" s="133">
        <f t="shared" si="0"/>
        <v>6047.2000000000007</v>
      </c>
      <c r="D9" s="133">
        <f t="shared" si="0"/>
        <v>1107.9000000000001</v>
      </c>
      <c r="E9" s="133">
        <f t="shared" si="0"/>
        <v>1746.5</v>
      </c>
      <c r="F9" s="133">
        <f t="shared" si="0"/>
        <v>678</v>
      </c>
      <c r="G9" s="133">
        <f t="shared" si="0"/>
        <v>479</v>
      </c>
      <c r="H9" s="133">
        <f t="shared" si="0"/>
        <v>845.2</v>
      </c>
      <c r="I9" s="133">
        <f t="shared" si="0"/>
        <v>806.80000000000007</v>
      </c>
      <c r="J9" s="133">
        <f t="shared" si="0"/>
        <v>1324.3</v>
      </c>
      <c r="K9" s="133">
        <f t="shared" si="0"/>
        <v>1210.8999999999999</v>
      </c>
      <c r="L9" s="133">
        <f>SUM(B9:K9)</f>
        <v>16112.1</v>
      </c>
    </row>
  </sheetData>
  <mergeCells count="3">
    <mergeCell ref="I1:K1"/>
    <mergeCell ref="A3:L3"/>
    <mergeCell ref="A4:L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5" sqref="A5:A6"/>
    </sheetView>
  </sheetViews>
  <sheetFormatPr defaultColWidth="33.5546875" defaultRowHeight="14.4" x14ac:dyDescent="0.3"/>
  <cols>
    <col min="1" max="1" width="33.5546875" style="135"/>
    <col min="2" max="2" width="24.109375" style="135" customWidth="1"/>
    <col min="3" max="3" width="18.33203125" style="135" customWidth="1"/>
    <col min="4" max="4" width="16.6640625" style="135" customWidth="1"/>
    <col min="5" max="5" width="22.5546875" style="135" customWidth="1"/>
    <col min="6" max="16384" width="33.5546875" style="135"/>
  </cols>
  <sheetData>
    <row r="1" spans="1:6" ht="15.6" x14ac:dyDescent="0.3">
      <c r="A1" s="216" t="s">
        <v>73</v>
      </c>
      <c r="B1" s="216"/>
      <c r="C1" s="216"/>
      <c r="D1" s="216"/>
      <c r="E1" s="134"/>
      <c r="F1" s="136"/>
    </row>
    <row r="2" spans="1:6" ht="15.6" x14ac:dyDescent="0.3">
      <c r="A2" s="134"/>
      <c r="B2" s="134"/>
      <c r="C2" s="134"/>
      <c r="D2" s="134"/>
      <c r="E2" s="134"/>
      <c r="F2" s="136"/>
    </row>
    <row r="3" spans="1:6" ht="39.75" customHeight="1" x14ac:dyDescent="0.3">
      <c r="A3" s="217" t="s">
        <v>87</v>
      </c>
      <c r="B3" s="217"/>
      <c r="C3" s="217"/>
      <c r="D3" s="217"/>
      <c r="E3" s="217"/>
      <c r="F3" s="217"/>
    </row>
    <row r="4" spans="1:6" ht="15.6" x14ac:dyDescent="0.3">
      <c r="A4" s="218" t="s">
        <v>74</v>
      </c>
      <c r="B4" s="218"/>
      <c r="C4" s="218"/>
      <c r="D4" s="218"/>
      <c r="E4" s="218"/>
      <c r="F4" s="218"/>
    </row>
    <row r="5" spans="1:6" ht="15.75" customHeight="1" x14ac:dyDescent="0.3">
      <c r="A5" s="219" t="s">
        <v>94</v>
      </c>
      <c r="B5" s="219" t="s">
        <v>436</v>
      </c>
      <c r="C5" s="137"/>
      <c r="D5" s="138"/>
      <c r="E5" s="139"/>
      <c r="F5" s="219" t="s">
        <v>76</v>
      </c>
    </row>
    <row r="6" spans="1:6" ht="61.8" x14ac:dyDescent="0.3">
      <c r="A6" s="220" t="s">
        <v>73</v>
      </c>
      <c r="B6" s="220" t="s">
        <v>73</v>
      </c>
      <c r="C6" s="140" t="s">
        <v>77</v>
      </c>
      <c r="D6" s="140" t="s">
        <v>78</v>
      </c>
      <c r="E6" s="140" t="s">
        <v>79</v>
      </c>
      <c r="F6" s="220" t="s">
        <v>73</v>
      </c>
    </row>
    <row r="7" spans="1:6" ht="15.6" x14ac:dyDescent="0.3">
      <c r="A7" s="141" t="s">
        <v>80</v>
      </c>
      <c r="B7" s="141" t="s">
        <v>81</v>
      </c>
      <c r="C7" s="141" t="s">
        <v>82</v>
      </c>
      <c r="D7" s="141">
        <v>5</v>
      </c>
      <c r="E7" s="141"/>
      <c r="F7" s="141">
        <v>9</v>
      </c>
    </row>
    <row r="8" spans="1:6" ht="15.6" x14ac:dyDescent="0.3">
      <c r="A8" s="142" t="s">
        <v>233</v>
      </c>
      <c r="B8" s="143">
        <f>SUM(C8:E8)</f>
        <v>20000</v>
      </c>
      <c r="C8" s="143">
        <f>SUM(C11+C12+C14)</f>
        <v>0</v>
      </c>
      <c r="D8" s="143">
        <f>SUM(D11+D12+D14)</f>
        <v>5000</v>
      </c>
      <c r="E8" s="143">
        <f>SUM(E11+E12+E14)</f>
        <v>15000</v>
      </c>
      <c r="F8" s="144" t="s">
        <v>73</v>
      </c>
    </row>
    <row r="9" spans="1:6" ht="15.6" x14ac:dyDescent="0.3">
      <c r="A9" s="145" t="s">
        <v>83</v>
      </c>
      <c r="B9" s="146"/>
      <c r="C9" s="147" t="s">
        <v>73</v>
      </c>
      <c r="D9" s="147" t="s">
        <v>73</v>
      </c>
      <c r="E9" s="147"/>
      <c r="F9" s="147" t="s">
        <v>73</v>
      </c>
    </row>
    <row r="10" spans="1:6" ht="15.6" x14ac:dyDescent="0.3">
      <c r="A10" s="152"/>
      <c r="B10" s="153"/>
      <c r="C10" s="210" t="s">
        <v>75</v>
      </c>
      <c r="D10" s="211"/>
      <c r="E10" s="212"/>
      <c r="F10" s="154"/>
    </row>
    <row r="11" spans="1:6" ht="46.8" x14ac:dyDescent="0.3">
      <c r="A11" s="148" t="s">
        <v>84</v>
      </c>
      <c r="B11" s="149">
        <f>SUM(C11:E11)</f>
        <v>2000</v>
      </c>
      <c r="C11" s="150">
        <v>0</v>
      </c>
      <c r="D11" s="150">
        <v>2000</v>
      </c>
      <c r="E11" s="149"/>
      <c r="F11" s="144" t="s">
        <v>134</v>
      </c>
    </row>
    <row r="12" spans="1:6" ht="31.2" x14ac:dyDescent="0.3">
      <c r="A12" s="155" t="s">
        <v>85</v>
      </c>
      <c r="B12" s="156">
        <f>SUM(C12:E12)</f>
        <v>3000</v>
      </c>
      <c r="C12" s="157">
        <v>0</v>
      </c>
      <c r="D12" s="157">
        <v>3000</v>
      </c>
      <c r="E12" s="157"/>
      <c r="F12" s="158" t="s">
        <v>86</v>
      </c>
    </row>
    <row r="13" spans="1:6" ht="15.6" x14ac:dyDescent="0.3">
      <c r="A13" s="159"/>
      <c r="B13" s="159"/>
      <c r="C13" s="213" t="s">
        <v>88</v>
      </c>
      <c r="D13" s="214"/>
      <c r="E13" s="215"/>
      <c r="F13" s="159"/>
    </row>
    <row r="14" spans="1:6" ht="69" x14ac:dyDescent="0.25">
      <c r="A14" s="29" t="s">
        <v>33</v>
      </c>
      <c r="B14" s="160">
        <f>SUM(C14:E14)</f>
        <v>15000</v>
      </c>
      <c r="C14" s="160"/>
      <c r="D14" s="160"/>
      <c r="E14" s="161">
        <v>15000</v>
      </c>
      <c r="F14" s="162" t="s">
        <v>89</v>
      </c>
    </row>
    <row r="15" spans="1:6" x14ac:dyDescent="0.3">
      <c r="B15" s="151"/>
      <c r="C15" s="151"/>
      <c r="D15" s="151"/>
      <c r="E15" s="151"/>
    </row>
  </sheetData>
  <mergeCells count="8">
    <mergeCell ref="C10:E10"/>
    <mergeCell ref="C13:E13"/>
    <mergeCell ref="A1:D1"/>
    <mergeCell ref="A3:F3"/>
    <mergeCell ref="A4:F4"/>
    <mergeCell ref="A5:A6"/>
    <mergeCell ref="B5:B6"/>
    <mergeCell ref="F5:F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 6</vt:lpstr>
      <vt:lpstr>прил 16</vt:lpstr>
      <vt:lpstr>прил10</vt:lpstr>
      <vt:lpstr>прил 5</vt:lpstr>
      <vt:lpstr>прил 9</vt:lpstr>
      <vt:lpstr>кап.влож.</vt:lpstr>
      <vt:lpstr>'прил 16'!Область_печати</vt:lpstr>
      <vt:lpstr>'прил 5'!Область_печати</vt:lpstr>
      <vt:lpstr>'прил 6'!Область_печати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Руслан</cp:lastModifiedBy>
  <cp:lastPrinted>2015-11-20T06:38:45Z</cp:lastPrinted>
  <dcterms:created xsi:type="dcterms:W3CDTF">2015-11-20T06:17:38Z</dcterms:created>
  <dcterms:modified xsi:type="dcterms:W3CDTF">2016-03-01T11:27:06Z</dcterms:modified>
</cp:coreProperties>
</file>